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СВОД!$A$1:$P$399</definedName>
  </definedNames>
  <calcPr calcId="145621"/>
</workbook>
</file>

<file path=xl/calcChain.xml><?xml version="1.0" encoding="utf-8"?>
<calcChain xmlns="http://schemas.openxmlformats.org/spreadsheetml/2006/main">
  <c r="N385" i="16" l="1"/>
  <c r="N386" i="16"/>
  <c r="N384" i="16"/>
  <c r="N388" i="16" l="1"/>
  <c r="I388" i="16"/>
  <c r="J388" i="16" s="1"/>
  <c r="N387" i="16"/>
  <c r="I387" i="16"/>
  <c r="J387" i="16" s="1"/>
  <c r="I386" i="16"/>
  <c r="J386" i="16" s="1"/>
  <c r="I385" i="16"/>
  <c r="J385" i="16" s="1"/>
  <c r="H384" i="16"/>
  <c r="G384" i="16"/>
  <c r="E384" i="16"/>
  <c r="N264" i="16"/>
  <c r="N255" i="16"/>
  <c r="N274" i="16" s="1"/>
  <c r="N395" i="16" l="1"/>
  <c r="I384" i="16"/>
  <c r="J384" i="16" s="1"/>
  <c r="O384" i="16" l="1"/>
  <c r="H275" i="16"/>
  <c r="G275" i="16"/>
  <c r="I277" i="16"/>
  <c r="H321" i="16"/>
  <c r="G321" i="16"/>
  <c r="I324" i="16"/>
  <c r="N373" i="16" l="1"/>
  <c r="N374" i="16"/>
  <c r="N372" i="16"/>
  <c r="N383" i="16" s="1"/>
  <c r="E372" i="16" l="1"/>
  <c r="N375" i="16"/>
  <c r="N376" i="16"/>
  <c r="N361" i="16"/>
  <c r="N362" i="16"/>
  <c r="N363" i="16"/>
  <c r="N364" i="16"/>
  <c r="J376" i="16"/>
  <c r="I376" i="16"/>
  <c r="I375" i="16"/>
  <c r="J375" i="16" s="1"/>
  <c r="I374" i="16"/>
  <c r="J374" i="16" s="1"/>
  <c r="I373" i="16"/>
  <c r="J373" i="16" s="1"/>
  <c r="H372" i="16"/>
  <c r="G372" i="16"/>
  <c r="H360" i="16"/>
  <c r="G360" i="16"/>
  <c r="N370" i="16"/>
  <c r="N369" i="16"/>
  <c r="N368" i="16"/>
  <c r="N367" i="16"/>
  <c r="N366" i="16"/>
  <c r="N365" i="16"/>
  <c r="I364" i="16"/>
  <c r="J364" i="16" s="1"/>
  <c r="I363" i="16"/>
  <c r="J363" i="16" s="1"/>
  <c r="I362" i="16"/>
  <c r="J362" i="16" s="1"/>
  <c r="I361" i="16"/>
  <c r="J361" i="16" s="1"/>
  <c r="N360" i="16"/>
  <c r="E360" i="16"/>
  <c r="N189" i="16"/>
  <c r="N190" i="16"/>
  <c r="N191" i="16"/>
  <c r="N192" i="16"/>
  <c r="N193" i="16"/>
  <c r="N194" i="16"/>
  <c r="N195" i="16"/>
  <c r="N196" i="16"/>
  <c r="N197" i="16"/>
  <c r="N198" i="16"/>
  <c r="N199" i="16"/>
  <c r="N200" i="16"/>
  <c r="N201" i="16"/>
  <c r="N202" i="16"/>
  <c r="N203" i="16"/>
  <c r="N204" i="16"/>
  <c r="N205" i="16"/>
  <c r="N206" i="16"/>
  <c r="N207" i="16"/>
  <c r="N208" i="16"/>
  <c r="N209" i="16"/>
  <c r="N210" i="16"/>
  <c r="N184" i="16"/>
  <c r="N185" i="16"/>
  <c r="N186" i="16"/>
  <c r="N187" i="16"/>
  <c r="N188" i="16"/>
  <c r="N213" i="16"/>
  <c r="N214" i="16"/>
  <c r="N215" i="16"/>
  <c r="N216" i="16"/>
  <c r="N217" i="16"/>
  <c r="N218" i="16"/>
  <c r="N219" i="16"/>
  <c r="N220" i="16"/>
  <c r="N221" i="16"/>
  <c r="N222" i="16"/>
  <c r="N223" i="16"/>
  <c r="N224" i="16"/>
  <c r="N225" i="16"/>
  <c r="N226" i="16"/>
  <c r="N227" i="16"/>
  <c r="N212" i="16"/>
  <c r="N228" i="16" s="1"/>
  <c r="E212" i="16"/>
  <c r="I212" i="16"/>
  <c r="I213" i="16"/>
  <c r="I214" i="16"/>
  <c r="I215" i="16"/>
  <c r="I360" i="16" l="1"/>
  <c r="J212" i="16"/>
  <c r="O212" i="16" s="1"/>
  <c r="J360" i="16"/>
  <c r="N371" i="16"/>
  <c r="O360" i="16" s="1"/>
  <c r="I372" i="16"/>
  <c r="J372" i="16" s="1"/>
  <c r="O372" i="16" s="1"/>
  <c r="N141" i="16"/>
  <c r="N142" i="16"/>
  <c r="N143" i="16"/>
  <c r="N144" i="16"/>
  <c r="N145" i="16"/>
  <c r="N146" i="16"/>
  <c r="N147" i="16"/>
  <c r="N148" i="16"/>
  <c r="N149" i="16"/>
  <c r="I142" i="16" l="1"/>
  <c r="I143" i="16"/>
  <c r="I144" i="16"/>
  <c r="I141" i="16"/>
  <c r="H140" i="16"/>
  <c r="I140" i="16" s="1"/>
  <c r="G140" i="16"/>
  <c r="E140" i="16"/>
  <c r="J140" i="16" l="1"/>
  <c r="N168" i="16"/>
  <c r="N169" i="16"/>
  <c r="N170" i="16"/>
  <c r="N171" i="16"/>
  <c r="N172" i="16"/>
  <c r="N173" i="16"/>
  <c r="N174" i="16"/>
  <c r="N175" i="16"/>
  <c r="N176" i="16"/>
  <c r="N177" i="16"/>
  <c r="N165" i="16"/>
  <c r="N181" i="16" s="1"/>
  <c r="O165" i="16" s="1"/>
  <c r="N166" i="16"/>
  <c r="N167" i="16"/>
  <c r="N183" i="16"/>
  <c r="N211" i="16" s="1"/>
  <c r="E165" i="16"/>
  <c r="H158" i="16" l="1"/>
  <c r="G158" i="16"/>
  <c r="N119" i="16" l="1"/>
  <c r="N120" i="16"/>
  <c r="N121" i="16"/>
  <c r="N122" i="16"/>
  <c r="N123" i="16"/>
  <c r="N124" i="16"/>
  <c r="N125" i="16"/>
  <c r="N126" i="16"/>
  <c r="N127" i="16"/>
  <c r="N128" i="16"/>
  <c r="N129" i="16"/>
  <c r="N130" i="16"/>
  <c r="N131" i="16"/>
  <c r="N132" i="16"/>
  <c r="N133" i="16"/>
  <c r="N134" i="16"/>
  <c r="N135" i="16"/>
  <c r="N136" i="16"/>
  <c r="N113" i="16"/>
  <c r="N114" i="16"/>
  <c r="N115" i="16"/>
  <c r="N116" i="16"/>
  <c r="N117" i="16"/>
  <c r="N118" i="16"/>
  <c r="H235" i="16" l="1"/>
  <c r="G235" i="16"/>
  <c r="N300" i="16" l="1"/>
  <c r="N299" i="16"/>
  <c r="N298" i="16"/>
  <c r="N297" i="16"/>
  <c r="N296" i="16"/>
  <c r="N295" i="16"/>
  <c r="N294" i="16"/>
  <c r="N293" i="16"/>
  <c r="N292" i="16"/>
  <c r="I296" i="16"/>
  <c r="J296" i="16" s="1"/>
  <c r="I295" i="16"/>
  <c r="J295" i="16" s="1"/>
  <c r="I294" i="16"/>
  <c r="J294" i="16" s="1"/>
  <c r="I293" i="16"/>
  <c r="J293" i="16" s="1"/>
  <c r="I292" i="16"/>
  <c r="E292" i="16"/>
  <c r="N313" i="16" l="1"/>
  <c r="J292" i="16"/>
  <c r="O292" i="16" l="1"/>
  <c r="N49" i="16"/>
  <c r="N74" i="16" l="1"/>
  <c r="N358" i="16" l="1"/>
  <c r="N357" i="16"/>
  <c r="N356" i="16"/>
  <c r="N355" i="16"/>
  <c r="N354" i="16"/>
  <c r="N353" i="16"/>
  <c r="N352" i="16"/>
  <c r="I352" i="16"/>
  <c r="J352" i="16" s="1"/>
  <c r="N351" i="16"/>
  <c r="I351" i="16"/>
  <c r="J351" i="16" s="1"/>
  <c r="N350" i="16"/>
  <c r="I350" i="16"/>
  <c r="J350" i="16" s="1"/>
  <c r="N349" i="16"/>
  <c r="I349" i="16"/>
  <c r="J349" i="16" s="1"/>
  <c r="N348" i="16"/>
  <c r="I348" i="16"/>
  <c r="E348" i="16"/>
  <c r="N359" i="16" l="1"/>
  <c r="J348" i="16"/>
  <c r="I325" i="16"/>
  <c r="J325" i="16" s="1"/>
  <c r="I323" i="16"/>
  <c r="J323" i="16" s="1"/>
  <c r="I322" i="16"/>
  <c r="J322" i="16" s="1"/>
  <c r="I321" i="16"/>
  <c r="E321" i="16"/>
  <c r="J321" i="16" l="1"/>
  <c r="O321" i="16" s="1"/>
  <c r="N319" i="16"/>
  <c r="N318" i="16"/>
  <c r="I318" i="16"/>
  <c r="J318" i="16" s="1"/>
  <c r="I317" i="16"/>
  <c r="J317" i="16" s="1"/>
  <c r="N316" i="16"/>
  <c r="I316" i="16"/>
  <c r="J316" i="16" s="1"/>
  <c r="N315" i="16"/>
  <c r="I315" i="16"/>
  <c r="J315" i="16" s="1"/>
  <c r="N314" i="16"/>
  <c r="N320" i="16" s="1"/>
  <c r="I314" i="16"/>
  <c r="E314" i="16"/>
  <c r="J314" i="16" l="1"/>
  <c r="O314" i="16" s="1"/>
  <c r="N290" i="16"/>
  <c r="N289" i="16"/>
  <c r="N288" i="16"/>
  <c r="N287" i="16"/>
  <c r="N286" i="16"/>
  <c r="N285" i="16"/>
  <c r="N284" i="16"/>
  <c r="N283" i="16"/>
  <c r="N282" i="16"/>
  <c r="N281" i="16"/>
  <c r="N280" i="16"/>
  <c r="N279" i="16"/>
  <c r="I279" i="16"/>
  <c r="J279" i="16" s="1"/>
  <c r="N278" i="16"/>
  <c r="I278" i="16"/>
  <c r="J278" i="16" s="1"/>
  <c r="N277" i="16"/>
  <c r="J277" i="16"/>
  <c r="N276" i="16"/>
  <c r="I276" i="16"/>
  <c r="J276" i="16" s="1"/>
  <c r="N275" i="16"/>
  <c r="N291" i="16" s="1"/>
  <c r="I275" i="16"/>
  <c r="E275" i="16"/>
  <c r="J275" i="16" l="1"/>
  <c r="O275" i="16" s="1"/>
  <c r="I259" i="16"/>
  <c r="I258" i="16"/>
  <c r="J258" i="16" s="1"/>
  <c r="I257" i="16"/>
  <c r="J257" i="16" s="1"/>
  <c r="I256" i="16"/>
  <c r="J256" i="16" s="1"/>
  <c r="I255" i="16"/>
  <c r="E255" i="16"/>
  <c r="J255" i="16" l="1"/>
  <c r="O255" i="16" s="1"/>
  <c r="N238" i="16"/>
  <c r="N252" i="16"/>
  <c r="N251" i="16"/>
  <c r="N250" i="16"/>
  <c r="N249" i="16"/>
  <c r="N248" i="16"/>
  <c r="N247" i="16"/>
  <c r="N246" i="16"/>
  <c r="N245" i="16"/>
  <c r="N244" i="16"/>
  <c r="N243" i="16"/>
  <c r="N242" i="16"/>
  <c r="N241" i="16"/>
  <c r="N240" i="16"/>
  <c r="N239" i="16"/>
  <c r="I239" i="16"/>
  <c r="I238" i="16"/>
  <c r="J238" i="16" s="1"/>
  <c r="N237" i="16"/>
  <c r="I237" i="16"/>
  <c r="J237" i="16" s="1"/>
  <c r="N236" i="16"/>
  <c r="I236" i="16"/>
  <c r="J236" i="16" s="1"/>
  <c r="N235" i="16"/>
  <c r="I235" i="16"/>
  <c r="E235" i="16"/>
  <c r="J235" i="16" l="1"/>
  <c r="N254" i="16"/>
  <c r="N233" i="16"/>
  <c r="I233" i="16"/>
  <c r="J233" i="16" s="1"/>
  <c r="N232" i="16"/>
  <c r="I232" i="16"/>
  <c r="J232" i="16" s="1"/>
  <c r="N231" i="16"/>
  <c r="I231" i="16"/>
  <c r="J231" i="16" s="1"/>
  <c r="N230" i="16"/>
  <c r="I230" i="16"/>
  <c r="J230" i="16" s="1"/>
  <c r="N229" i="16"/>
  <c r="N234" i="16" s="1"/>
  <c r="I229" i="16"/>
  <c r="E229" i="16"/>
  <c r="O229" i="16" l="1"/>
  <c r="J229" i="16"/>
  <c r="I201" i="16" l="1"/>
  <c r="J201" i="16" s="1"/>
  <c r="I200" i="16"/>
  <c r="J200" i="16" s="1"/>
  <c r="I199" i="16"/>
  <c r="J199" i="16" s="1"/>
  <c r="I198" i="16"/>
  <c r="J198" i="16" s="1"/>
  <c r="I183" i="16"/>
  <c r="E183" i="16"/>
  <c r="J183" i="16" l="1"/>
  <c r="O183" i="16" s="1"/>
  <c r="N163" i="16" l="1"/>
  <c r="N162" i="16"/>
  <c r="I162" i="16"/>
  <c r="J162" i="16" s="1"/>
  <c r="I161" i="16"/>
  <c r="J161" i="16" s="1"/>
  <c r="N160" i="16"/>
  <c r="I160" i="16"/>
  <c r="J160" i="16" s="1"/>
  <c r="N159" i="16"/>
  <c r="I159" i="16"/>
  <c r="J159" i="16" s="1"/>
  <c r="N158" i="16"/>
  <c r="I158" i="16"/>
  <c r="E158" i="16"/>
  <c r="J158" i="16" l="1"/>
  <c r="O158" i="16" s="1"/>
  <c r="E7" i="16"/>
  <c r="G7" i="16"/>
  <c r="H7" i="16"/>
  <c r="N7" i="16"/>
  <c r="I8" i="16"/>
  <c r="J8" i="16" s="1"/>
  <c r="N8" i="16"/>
  <c r="I9" i="16"/>
  <c r="J9" i="16" s="1"/>
  <c r="N9" i="16"/>
  <c r="I10" i="16"/>
  <c r="J10" i="16" s="1"/>
  <c r="N10" i="16"/>
  <c r="I11" i="16"/>
  <c r="J11" i="16" s="1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5" i="16"/>
  <c r="N66" i="16"/>
  <c r="N67" i="16"/>
  <c r="N68" i="16"/>
  <c r="N69" i="16"/>
  <c r="N70" i="16"/>
  <c r="N71" i="16"/>
  <c r="N72" i="16"/>
  <c r="N73" i="16"/>
  <c r="N75" i="16"/>
  <c r="N76" i="16"/>
  <c r="N77" i="16"/>
  <c r="N78" i="16"/>
  <c r="N79" i="16"/>
  <c r="N80" i="16"/>
  <c r="N81" i="16"/>
  <c r="N82" i="16"/>
  <c r="N83" i="16"/>
  <c r="N85" i="16"/>
  <c r="N86" i="16"/>
  <c r="E88" i="16"/>
  <c r="I88" i="16"/>
  <c r="N88" i="16"/>
  <c r="I89" i="16"/>
  <c r="J89" i="16" s="1"/>
  <c r="N89" i="16"/>
  <c r="I90" i="16"/>
  <c r="J90" i="16" s="1"/>
  <c r="N90" i="16"/>
  <c r="I91" i="16"/>
  <c r="J91" i="16" s="1"/>
  <c r="I92" i="16"/>
  <c r="J92" i="16" s="1"/>
  <c r="E100" i="16"/>
  <c r="G100" i="16"/>
  <c r="H100" i="16"/>
  <c r="I101" i="16"/>
  <c r="J101" i="16" s="1"/>
  <c r="I102" i="16"/>
  <c r="J102" i="16" s="1"/>
  <c r="I103" i="16"/>
  <c r="J103" i="16" s="1"/>
  <c r="I104" i="16"/>
  <c r="J104" i="16" s="1"/>
  <c r="E113" i="16"/>
  <c r="I113" i="16"/>
  <c r="I114" i="16"/>
  <c r="J114" i="16" s="1"/>
  <c r="I115" i="16"/>
  <c r="J115" i="16" s="1"/>
  <c r="I116" i="16"/>
  <c r="J116" i="16" s="1"/>
  <c r="I117" i="16"/>
  <c r="J117" i="16" s="1"/>
  <c r="N140" i="16"/>
  <c r="N150" i="16"/>
  <c r="N151" i="16"/>
  <c r="N152" i="16"/>
  <c r="N153" i="16"/>
  <c r="N154" i="16"/>
  <c r="N155" i="16"/>
  <c r="N156" i="16" l="1"/>
  <c r="N157" i="16"/>
  <c r="O140" i="16" s="1"/>
  <c r="N87" i="16"/>
  <c r="J88" i="16"/>
  <c r="N99" i="16"/>
  <c r="I7" i="16"/>
  <c r="J7" i="16" s="1"/>
  <c r="I100" i="16"/>
  <c r="J100" i="16" s="1"/>
  <c r="J113" i="16"/>
  <c r="O113" i="16" s="1"/>
  <c r="O7" i="16" l="1"/>
  <c r="O88" i="16"/>
  <c r="O100" i="16"/>
</calcChain>
</file>

<file path=xl/sharedStrings.xml><?xml version="1.0" encoding="utf-8"?>
<sst xmlns="http://schemas.openxmlformats.org/spreadsheetml/2006/main" count="491" uniqueCount="345">
  <si>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</si>
  <si>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</si>
  <si>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</si>
  <si>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</si>
  <si>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</si>
  <si>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</si>
  <si>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</si>
  <si>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</si>
  <si>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</si>
  <si>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</si>
  <si>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</si>
  <si>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</si>
  <si>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</si>
  <si>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</si>
  <si>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</si>
  <si>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</si>
  <si>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</si>
  <si>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</si>
  <si>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</si>
  <si>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</si>
  <si>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</si>
  <si>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</si>
  <si>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</si>
  <si>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</si>
  <si>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</si>
  <si>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</si>
  <si>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</si>
  <si>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</si>
  <si>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</si>
  <si>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</si>
  <si>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</si>
  <si>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</si>
  <si>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</si>
  <si>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</si>
  <si>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</si>
  <si>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</si>
  <si>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</si>
  <si>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</si>
  <si>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</si>
  <si>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</si>
  <si>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</si>
  <si>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</si>
  <si>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</si>
  <si>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</si>
  <si>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</si>
  <si>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</si>
  <si>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</si>
  <si>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</si>
  <si>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</si>
  <si>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</si>
  <si>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</si>
  <si>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</si>
  <si>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</si>
  <si>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</si>
  <si>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</si>
  <si>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</si>
  <si>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Прибыль прибыльных организаций, тыс. рублей</t>
  </si>
  <si>
    <t>Прибыль прибыльных организаций по виду деятельности "сельское хозяйство, охота и лесное хозяйство",тыс. рублей</t>
  </si>
  <si>
    <t>Производительность труда  по отрасли издательская и полиграфическая деятельность,тыс. рублей</t>
  </si>
  <si>
    <t>Производительность труда  по отрасли производство электрооборудования, тыс. рублей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</si>
  <si>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субвенций), %</t>
  </si>
  <si>
    <t>Объем отгруженных товаров собственного производства, выполненных работ и услуг собственными силами (по крупным и средним предприятиям),тыс.руб.</t>
  </si>
  <si>
    <t>Среднемесячная заработная плата крупных и средних предприятий и некоммерческих организаций,руб.</t>
  </si>
  <si>
    <t>Надой на одну корову,кг</t>
  </si>
  <si>
    <t>Объем реализованной продукции животноводства сельхозпредприятиями, тыс. руб.</t>
  </si>
  <si>
    <t>Производство зерна (в первоначально оприходованном весе),тонн</t>
  </si>
  <si>
    <t>Урожайность зерновых культур, ц/га</t>
  </si>
  <si>
    <t>Объем реализованной продукции растениеводства сельхозпредприятиями,тыс.руб.</t>
  </si>
  <si>
    <t>Производство скота и птицы в сельскохозяйственных организациях и крестьянских(фермерских) хозяйствах,тонн</t>
  </si>
  <si>
    <t>Производство молока в сельскохозяйственных организациях и крестьянских(фермерских) хозяйствах.тонн</t>
  </si>
  <si>
    <t>Среднемесячная заработная плата руб.</t>
  </si>
  <si>
    <t>Удовлетворенность населения организацией  водоснабжения и водоотведения</t>
  </si>
  <si>
    <t xml:space="preserve">Доля протяженности тепловых сетей нуждающихся в замене, в общей протяженности тепловых сетей </t>
  </si>
  <si>
    <t>Число субъектов малого и среднего предпринимательства в расчете на 10 тыс. человек населения, единиц</t>
  </si>
  <si>
    <t>Среднемесячная заработная плата учителей муниципальных общеобразовательных учреждений</t>
  </si>
  <si>
    <t>Численность инвалидов, трудоустроенных на оборудованные (оснащенные) для них рабочие места, человек</t>
  </si>
  <si>
    <t>Доля молодежи, участвующей в мероприятиях гражданско-патриотической направленности, в общем количестве молодежи муниципального образования</t>
  </si>
  <si>
    <t>Общая площадь жилых помещений, приходящаяся в среднем на одного жителя,кв.м.</t>
  </si>
  <si>
    <t>В том числе: введенная  в действие за год, кв.м.</t>
  </si>
  <si>
    <t>Ввод в действие жилых домов с учетом индивидуального строительства, кв.м.</t>
  </si>
  <si>
    <t>Доля протяженности автомобильных дорог общего пользования местного значения, не отвечающих нормативным требованиям в общей протяженности автомобильных долрог общего пользования местного значения,%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</si>
  <si>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муниципального района в общей численности населения района,%</t>
  </si>
  <si>
    <t>Удовлетворенность населения организацией  теплоснабжения,%</t>
  </si>
  <si>
    <t>Удовлетворенность населения организацией  электроснабжения,%</t>
  </si>
  <si>
    <t>Удельный вес жилой площади многоквартирных домов, оборудованной водопроводом,%</t>
  </si>
  <si>
    <t>Удельный вес жилой площади многоквартирных домов, оборудованной водоотведением (канализацией),%</t>
  </si>
  <si>
    <t>Удельный вес площади многоквартирных домов, оборудованной центральным отоплением,%</t>
  </si>
  <si>
    <t>Доля протяженности водопроводных сетей нуждающихся в замене, в общей протяженности водопроводных сетей ,%</t>
  </si>
  <si>
    <t>Доля протяженности  канализационных сетей нуждающихся в замене, в общей протяженности  канализационных сетей,%</t>
  </si>
  <si>
    <t>Уровень собираемости платежей за жилищно-коммунальные услуги,%</t>
  </si>
  <si>
    <t>Объем оборота розничной торговли во всех  каналах реализации,тыс.рублей</t>
  </si>
  <si>
    <t>Темп роста оборота розничной торговли к соответствующему периоду прошлого года,%</t>
  </si>
  <si>
    <t>Объем оборота розничной торговли во всех  каналах реализации на душу населения,руб.</t>
  </si>
  <si>
    <t>Количество     устроенных детских игровых площадок,ед.</t>
  </si>
  <si>
    <t>Доля площади земельных участков, являющихся объектами налогообложения земельным налогом, в общей площади территории района,%</t>
  </si>
  <si>
    <t>Удовлетворенность населения  деятельностью органов местного самоуправления,%</t>
  </si>
  <si>
    <t>Количество услуг,  предоставляемых на базе МФЦ,ед.</t>
  </si>
  <si>
    <t>Уровень удовлетворенности граждан качеством предоставления муниципальных услуг,%</t>
  </si>
  <si>
    <t>Доля граждан, имеющих доступ к получению муниципальных услуг по принципу "одного окна" по месту пребывания, в том числе в многофункциональных центрах ,%</t>
  </si>
  <si>
    <t>Доля граждан, использующих механизм получения муниципальных услуг в электронной форме,%</t>
  </si>
  <si>
    <t>Доля граждан, зарегистрированных в Единой системе идентификации и аутентификации (ЕСИА),%</t>
  </si>
  <si>
    <t>Ожидаемая продолжительность жизни при рождении,лет</t>
  </si>
  <si>
    <t>Смертность населения трудоспособного возраста на 100 тыс. населения,ед.</t>
  </si>
  <si>
    <t>Численность населения на начало года,чел.</t>
  </si>
  <si>
    <t>Естественная убыль (прирост) населения,чел.</t>
  </si>
  <si>
    <t>Численность родившихся,чел.</t>
  </si>
  <si>
    <t>Миграционная убыль(прирост) чел.</t>
  </si>
  <si>
    <t>Среднегодовая численность постоянного населения,чел.</t>
  </si>
  <si>
    <t>Доля детей в возрасте 1-7 лет,получающих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1-7 лет,%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</si>
  <si>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учреждений,%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</si>
  <si>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учреждений,%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</si>
  <si>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бщеобразовательных учреждений,%</t>
  </si>
  <si>
    <t>Доля выпускников муниципальных общеобразовательных учреждений, не получивших аттестат о среднем(полном) образовании, в общей численности выпускников муниципальных общеобразовательных учреждений ,%</t>
  </si>
  <si>
    <t>Доля выпускников муниципальных общеобразовательных учреждений, сдавших единый государственный экзамен по русскому языку и математике, в общей численности выпускников муниципальных общеобразовательных учреждений, сдававших единый государственный экзамен по данным предметам,%</t>
  </si>
  <si>
    <t>Доля транспортных средств, используемых для организации школьных перевозок, оснащенных системами ГЛОНАСС и тахографами.%</t>
  </si>
  <si>
    <t>Среднемесячная заработная плата  муниципальных общеобразовательных учреждений, руб.</t>
  </si>
  <si>
    <t>Среднемесячная заработная плата работников муниципальных дошкольных образовательных учреждений ,руб.</t>
  </si>
  <si>
    <t>Доля  детей первой и второй групп здоровья в общей численности обучающихся в  муниципальных общеобразовательных учреждений,%</t>
  </si>
  <si>
    <t>Обеспеченность врачами на 10 тыс. населения,ед.</t>
  </si>
  <si>
    <t>Обеспеченность    средним медицинским персоналом на 10 тыс.населения,ед.</t>
  </si>
  <si>
    <t>Фонд оплаты труда, тыс.рублей</t>
  </si>
  <si>
    <t>Уровень регистрируемой  безработицы (на конец года),%</t>
  </si>
  <si>
    <t>Количество созданных рабочих мест,ед.</t>
  </si>
  <si>
    <t>Количество прибывших и поставленных на учет участников целевой Программы Республики Мордовия "Оказание содействия добровольному переселению в Республику Мордовия соотечественников, проживающих за рубежом, на 2013-2015 годы" и членов их семей,чел.</t>
  </si>
  <si>
    <t>Число посетителей муниципальных библиотек,тыс.чел.</t>
  </si>
  <si>
    <t>Доля муниципальных учреждений культуры, здания которых находятся в аварийном состоянии или требуют капитального ремонта, в общем коли-честве муниципальных учреждений культуры ,%</t>
  </si>
  <si>
    <t>Число обучающихся в государственных учреждениях культуры дополнительного образования детей, реализующих программы художественного и музейного образования,чел.</t>
  </si>
  <si>
    <t>Среднемесячная заработная плата работников муниципальных учреждений культуры и искусства,руб.</t>
  </si>
  <si>
    <t>Доля  населения, систематически    занимающегося физкультурой и спортом,%</t>
  </si>
  <si>
    <t>Количество    организованных мест массового отдыха населения,ед.</t>
  </si>
  <si>
    <t>Количество  гидротехнических сооружений с неудовлетворительным и опасным уровнем безопасности, приведенных в безопасное состояние за отчетный год,ед.</t>
  </si>
  <si>
    <t>Количество артскважин, подлежащих тампонажу,ед.</t>
  </si>
  <si>
    <t>Производство яиц тыс.шт</t>
  </si>
  <si>
    <t>Количество дополнительно введенных субъектами малого и среднего бизнеса рабочих мест,ед.</t>
  </si>
  <si>
    <t xml:space="preserve"> </t>
  </si>
  <si>
    <t>доля доступных для инвалидов и других маломобильных групп населения приоритетных объектов социальной, транспортной, инженерной инфраструктуры в общем количестве приоритетных объектов в Кадошкинском муниципальном районе</t>
  </si>
  <si>
    <t>доля объектов социальной инфраструктуры, на которые сформированы паспорта доступности, среди общего количества объектов социальной инфраструктуры в приоритетных сферах жизнедеятельности инвалидов и других маломобильных групп населения в Кадошкинском муниципальном районе</t>
  </si>
  <si>
    <t>доля приоритетных объектов и услуг в приоритетных сферах жизнедеятельности инвалидов, нанесенных на карту доступности Республики Мордовия по результатам их паспортизации, среди всех приоритетных объектов и услуг</t>
  </si>
  <si>
    <t>доля лиц с ограниченными возможностями здоровья и инвалидов от 6 до 18 лет, систематически занимающихся физической культурой и спортом, в общей численности данной категории населения</t>
  </si>
  <si>
    <t xml:space="preserve">доля учреждений образования, в которых сформирована универсальная безбарьерная среда, позволяющая обеспечить совместное обучение инвалидов и лиц, не имеющих нарушений развития, в общем количестве учреждений образования </t>
  </si>
  <si>
    <t xml:space="preserve"> Доля специалистов, прошедших обучение и повышение квалификации по вопросам реабилитации и социальной интеграции инвалидов среди всех специалистов, занятых в этой сфере в Кадошкинском муниципальном районе</t>
  </si>
  <si>
    <t>доля инвалидов, положительно оценивающих уровень доступности приоритетных объектов и услуг в приоритетных сферах жизнедеятельности, в общей численности инвалидов в Кадошкинском муниципальном районе</t>
  </si>
  <si>
    <t xml:space="preserve">доля инвалидов, положительно оценивающих отношение населения к проблемам инвалидов, в общей численности опрошенных инвалидов в Кадошкинском муниципальном районе </t>
  </si>
  <si>
    <t xml:space="preserve">высокоэффективная  </t>
  </si>
  <si>
    <t>эффективная</t>
  </si>
  <si>
    <t>высокоэффективная</t>
  </si>
  <si>
    <t>Доля граждан, положительно оценивающих состояние межнациональных отношений, в общем количестве жителей Кадошкинского муниципального района</t>
  </si>
  <si>
    <t>Уровень толерантного отношения к представителям другой национальности</t>
  </si>
  <si>
    <t>Численность участников мероприятий, направленных на этнокультурное развитие народов России и поддержку языкового многообразия</t>
  </si>
  <si>
    <t>Количество программ по гармонизации межэтнических и межконфессиональных отношений в Кадошкинском муниципальном районе</t>
  </si>
  <si>
    <t>Количество мероприятий регионального и районного значения, проведенных Кадошкинским муниципальным районом и направленных на гармонизацию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</si>
  <si>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>Повышение эффективности управления финансами в Кадошкинском муниципальном районе</t>
  </si>
  <si>
    <t xml:space="preserve">Муниципальная  программа
 «Гармонизация межнациональных и межконфессиональных отношений в  Кадошкинском  муниципальном районе на 2014-2020 годы» 
</t>
  </si>
  <si>
    <t>Программа Кадошкинского муниципального района «Развитие муниципальной службы в Кадошкинском муниципальном районе (2015-2018 годы)"</t>
  </si>
  <si>
    <t>Доля вакантных должностей муниципальной службы, замещаемых на конкурсной основе (не менее) (%)</t>
  </si>
  <si>
    <t>Доля муниципальных служащих в возрасте до 30 лет, имеющих стаж муниципальной службы более трех лет (процент)</t>
  </si>
  <si>
    <t>Доля вакантных должностей муниципальной службы, замещаемых на основе назначения из кадрового резерва на муниципальной службе (не менее) %</t>
  </si>
  <si>
    <t>Динамика (снижение) нарушений на муниципальной службе, в том числе коррупционной направленности %</t>
  </si>
  <si>
    <t>Доля граждан, которые удовлетворены деятельностью органов местного самоуправления (не менее) %</t>
  </si>
  <si>
    <t>Доля граждан, которые удовлетворены качеством муниципальных услуг (не менее) %</t>
  </si>
  <si>
    <t>Создание крестьянского (фермерского) хозяйства, шт.</t>
  </si>
  <si>
    <t>Создание рабочик мест крестьянским (фермерским) хозяйством, шт.</t>
  </si>
  <si>
    <t>удовлетворительный уровень эффективности</t>
  </si>
  <si>
    <t>Объем инвестиций в основной капитал, тыс.рублей</t>
  </si>
  <si>
    <t>Объем инвестиций в основной капитал (за исключением бюджетных средств)в расчете на  чел, руб.</t>
  </si>
  <si>
    <t>Число субъкектов малого и среднего предпринимательства в расчете на 10 тыс. чел. населения. Ед.</t>
  </si>
  <si>
    <t>Количество занятых в малом и среднем предпринимательстве, человек</t>
  </si>
  <si>
    <t>Оброт предприятий малого и средего предпринимательства, млн. рублей</t>
  </si>
  <si>
    <t>14= общая степень  достижения цели*9столбец/100%</t>
  </si>
  <si>
    <t>Программа «Развитие малого и среднего предпринимательства в Кадошкинском муниципальном районе Республики Мордовия на 2016-2018 годы»</t>
  </si>
  <si>
    <t>Количество проводимых мероприятий в год</t>
  </si>
  <si>
    <t>Участие граждан в мероприятиях по патриотическому воспитанию (от общей численности населения Кадошкинского муниципального района)</t>
  </si>
  <si>
    <t>Охват детей программными мероприятиями по патриотическому воспитанию от общей численности детей в возрасте от 6 до 14 лет</t>
  </si>
  <si>
    <t>Охват молодежи программными мероприятиями от общей численности молодежи района</t>
  </si>
  <si>
    <t>Количество исполнителей, привлеченных для участия в подготовке мероприятий по патриотическому воспитанию населения;</t>
  </si>
  <si>
    <t>Количество действующих на территории Кадошкинского муниципального района молодежных организаций и объединений, патриотических, добровольческих, духовно- нравственных клубов, центров, организаций;</t>
  </si>
  <si>
    <t>Количество республиканских, межмуниципальных  мероприятий, в которых принимает участие молодежь</t>
  </si>
  <si>
    <t>Доля подростков вовлеченных в социально-экономическую деятельность.</t>
  </si>
  <si>
    <t xml:space="preserve">«Реализация молодежной политики и патриотическое воспитание в Кадошкинском муниципальном районе» на 2016-2018г.г. </t>
  </si>
  <si>
    <t>Уровень доступности образования в соответствии с современными стандартами для всех категорий граждан независимо от местожительства, социального и имущественного статуса и состояния здоровья</t>
  </si>
  <si>
    <t>Уровень соответствия образования современным стандартам</t>
  </si>
  <si>
    <t>Удельный вес численности детей, охваченных дошкольным образованием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</si>
  <si>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</si>
  <si>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Удельный вес лиц, сдавших единый государственный экзамен от числа выпускников участвовавших в нем</t>
  </si>
  <si>
    <t>Доля учащихся,  не получивших аттестаты о среднем (полном) общем образовании</t>
  </si>
  <si>
    <t>3. Отклонение исполнения бюджета Кадошкинского муниципального района по доходам к утвержденному уровню</t>
  </si>
  <si>
    <t>4. Соблюдение порядка и сроков составления и утверждения проекта бюджета Кадошкинского муниципального района</t>
  </si>
  <si>
    <t>да</t>
  </si>
  <si>
    <t>5.Соблюдение установленных бюджетным законодательством требований о составе отчетности об исполнении бюджета Кадошкинского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</si>
  <si>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Кадошкинского муниципального района</t>
  </si>
  <si>
    <t>7. Уровень просроченной кредиторской задолженности бюджета Кадошкинского муниципального района</t>
  </si>
  <si>
    <t>не более 0,5</t>
  </si>
  <si>
    <t>9. Темп роста налоговых и неналоговых доходов бюджета Кадошкинского муниципального района (по отношению к предыдущему году) не менее 10 % в сопоставимых условиях</t>
  </si>
  <si>
    <t xml:space="preserve">да </t>
  </si>
  <si>
    <t>доля населения, систематически занимающегося физической культурой и спортом</t>
  </si>
  <si>
    <t>доля занимающихся в возрасте 6-17 лет в системе учреждений дополнительного образования</t>
  </si>
  <si>
    <t>уровень обеспеченности населения спортивными сооружениями</t>
  </si>
  <si>
    <t>Программа "Развитие физической культуры и спорта в Кадошкинсом муниципальном районе Республики Мордовия"</t>
  </si>
  <si>
    <t>Протяженность вновь построенных и реконструированных автомобильных дорог</t>
  </si>
  <si>
    <t>Доля вновь построенных и реконструированных дорог в общей протяженности дорог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</si>
  <si>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</si>
  <si>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Количество дорожно-транспортных происшествий (ДТП) по причинам неудовлетворительного состояния дорог</t>
  </si>
  <si>
    <t xml:space="preserve"> высокоэффективная</t>
  </si>
  <si>
    <t xml:space="preserve">  Муниципальная программа «Развитие образования в Кадошкинском муниципальном районе Республики Мордовия на 2016 - 2020 годы»</t>
  </si>
  <si>
    <t xml:space="preserve">  - Консультирование субъектов малого и среднего предпринимательства по вопросам ведения предпринимательской деятельности 
- Мероприятия по информированию бизнес - сообщества об объектах инфраструктуры поддержки малого и среднего предпринимательства
- Оказание имущественной поддержки субъектам малого и среднего предпринимательства 
- Оказание информационной поддержки субъектам малого и среднего предпринимательства
- Формирование и ведение сводного реестра субъектов малого и среднего предпринимательства - получателей поддержки
- Организация проведения семинаров, «круглых столов», совещаний по вопросам предпринимательской деятельности
- Формирование благоприятной социальной среды для малого и среднего предпринимательства
- Проведение профессиональных праздников «День российского предпринимательства», «День торговли»
- Отбор кандидатов среди предпринимателей района в ежегодном республиканском конкурсе "Лучшие товары Мордовии" регионального этапа Всероссийского конкурса Программ «100 лучших товаров России»
- Публикация в средствах массовой информации (районной газете) материалов о работе и достижениях представителей малого и среднего бизнеса
- Организация участия представителей малого и среднего бизнеса на ярмарках, проводимых на территории Республики Мордовия. Мониторинг обеспеченности населения услугами торговли с выявлением «проблемных зон», которые необходимо охватить выездной торговлей
- Мониторинг цен на потребительские товары и услуги
- Проведение оперативного мониторинга и контроля за состоянием рынка сельскохозяйственной продукции, сырья и продовольствия
</t>
  </si>
  <si>
    <t>оценить невозможно из-за отсутствия финансирования</t>
  </si>
  <si>
    <t>Фактическое значение за 2018 г.</t>
  </si>
  <si>
    <t>Целевое значение на 2018 г.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</si>
  <si>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</si>
  <si>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</si>
  <si>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</si>
  <si>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Информация по выполнению основных мероприятий за 2018 год</t>
  </si>
  <si>
    <t xml:space="preserve">Муниципальная программа комплексного социально-экономического развития Кадошкинского муниципального района Республики Мордовия на 2015-2020гг </t>
  </si>
  <si>
    <r>
      <t xml:space="preserve">     </t>
    </r>
    <r>
      <rPr>
        <sz val="22"/>
        <rFont val="Times New Roman"/>
        <family val="1"/>
        <charset val="204"/>
      </rPr>
      <t xml:space="preserve">     По выполнению основных мероприятий   муниципальной программы комплексного социально-экономического развития Кадошкинского муниципального района Республики Мордовия на 2015-2020гг. за 2018год можно провести следующий анализ.
          По разделу « Модернизация производства и внедрение инновационных технологий в АО «КЭТЗ» - мероприятие выполнено, объем инвестиционных вложений на приобретение высокотехнологического оборудования составил -8000 тыс. рублей, запланировано в программе - 5000 тыс. руб.    
      На территории Кадошкинского муниципального района   АО «Мир цветов» в 2018 году  реализовал следующие проекты:  
- «Строительство тепличного комплекса по выращиванию роз» стоимостью 650 млн. руб.;
 -    «Строительство газогенерационной подстанции мощностью 6 МВт для электроснабжения тепличного комплекса в п. Кадошкино (2-я очередь) сумма инвестиций 100 млн. рублей).
         По разделу «Повышение эффективности деятельности органов местного самоуправления» выполнены следующие мероприятия: повышение квалификации руководителей и сотрудников администрации района и предприятий.
      Финансирование на обеспечение МФЦ составило в 2018 году 1590,5 тыс. руб. 
       По разделу «Экологическая политика» - не произведено тампонирование бесхозных водонапорных скважин по причине отсутствия финансирования. Мероприятия которые предусмотрены программой, но не исполнены, перенесены на 2019 год.   
</t>
    </r>
  </si>
  <si>
    <t xml:space="preserve">Муниципальная  программа Кадошкинского муниципального района «Доступная среда» на 2015-2018 годы </t>
  </si>
  <si>
    <t xml:space="preserve">По разделу 1- Повышение уровня доступности приоритетных объектов и услуг в приоритетных сферах жизнедеятельности инвалидов и других маломобильных групп населения в программе предусмотрены следующие мероприятия:
1. Адаптация образовательных учреждений с целью обеспечения доступности для инвалидов (установка средств ориентации для инвалидов по зрению и слуху, оснащение системы субтитрования) – в МБОУ «Кадошкинская средняя общеобразовательная школа» отремонтировано крыльцо, установлен пандус. 
2. Адаптация спортивных объектов с учетом доступности для инвалидов (установка пандусов, поручней, стульев и средств для инвалидов с нарушением опорно-двигательного аппарата и инвалидов по зрению и слуху) – в Спортивной школе Кадошкинского района соблюдены следующие условия для адаптации инвалидов – установлены пандусы, поручни.
3. Адаптация учреждений культуры с целью обеспечения доступности для инвалидов (установка средств ориентации для инвалидов по зрению и слуху, оснащение системы субтитрования_ - не осуществлялось в связи с отсутствием финансирования.
4. Информирование субъектов малого и среднего предпринимательства в сфере потребительского рынка о необходимости выполнения требований действующего законодательства в сфере социальной защиты маломобильных групп населения через средства массовой информации – Практически во всех предприятиях торговли Кадошкинского района вход в магазины находится на уровне асфальтового покрытия, аптечные сети все соблюдают условия для маломобильных групп населения. В открывшихся новых магазинах также соблюдены все необходимые условия.
5. Обеспечение проведения инвентаризации объектов жилого фонда на предмет их доступности для инвалидов и других маломобильных групп населения – инвентаризация проведена, составлен отчет.
По разделу 2 – Повышение доступности и качества реабилитационных услуг (развитие системы реабилитации и социальной интеграции инвалидов)
1. Адаптация образовательных учреждений специальным, в том числе учебным и компьютерным оборудованием (встроенный интерфейс, механизмы настройки цвета экрана и размера шрифта, звуковые сигналы нажатия клавиш, специальные программы «увеличительное стекло» для слабовидящих, брайлевские экраны и принтеры, системы синтеза речи для слепых), в целях обеспечения физической доступности для организации коррекционной работы и обучения инвалидов по зрению, слуху и с нарушениями опорно-двигательного аппарата – все сайты образовательных учреждений оснащены специальной программой для слабовидящих.
2. Организация досуговых культурно-развлекательных мероприятий для инвалидов группы «Здоровье» - проведено мероприятие Центральной районной библиотекой в марте, октябре 2018 года, спортивное мероприятие в декабре 2018. 
3. Работа по оказанию материальной помощи в Декадник инвалидов остро нуждающимся категориям инвалидов:
- били разосланы письменные обращения в организации и предприятия района с целью оказания материальной и натуральной помощи инвалидам – материальная и натуральная помощь оказана инвалидам на сумму 54000 руб.
4. Оказание инвалидам юридической помощи – данная услуга в 2018году не оказывалась, в связи с отсутствием обращений инвалидов за юридической помощью.
5. Опубликование в средствах массовой информации материалов о жизнедеятельности инвалидов – осуществлялось.
</t>
  </si>
  <si>
    <t>Удельный вес педагогических и управленческих кадров общеобразовательных учреждений, прошедших повышение квалификации для работы в соответствии с федеральными государственными образовательными стандартами</t>
  </si>
  <si>
    <t>Доля детей-инвалидов, получающих общее образование на дому в дистанционной форме, от общей численности детей-инвалидов, которым это показано</t>
  </si>
  <si>
    <t xml:space="preserve">Доля детей, оставшихся без попечения родителей, переданных на воспитание в семьи граждан Российской Федерации (усыновление, опека, приемная семья), </t>
  </si>
  <si>
    <t>Доля одаренных детей, участвующих в мероприятиях республиканского, всероссийского и международного уровней (от общего количества детей школьного возраста)</t>
  </si>
  <si>
    <t>Доля обучающихся, охваченных дополнительным образованием (от общего количества детей школьного возраста)</t>
  </si>
  <si>
    <t>Доля призеров и победителей республиканского этапа всероссийской олимпиады школьников от общего числа участников данного этапа</t>
  </si>
  <si>
    <t>Доля педагогических работников, применяющих инновационные образовательные технологии в процессе обучения и воспитания учащихся</t>
  </si>
  <si>
    <t>Удельный вес количества преподавателей, использующих электронные образовательные ресурсы в профессиональной деятельности</t>
  </si>
  <si>
    <t>Удельный вес количества педагогических кадров, прошедших повышение квалификации в сфере информационно-коммуникационных технологий в течение трех лет</t>
  </si>
  <si>
    <t>Доля руководителей и специалистов управленческого корпуса системы образования, прошедших повышение квалификации в области методов управления в системе образования, соответствующих современным требованиям</t>
  </si>
  <si>
    <t>Доля учреждений, охваченных независимой системой оценки качества образования</t>
  </si>
  <si>
    <t>Доля обучающихся, систематически занимающихся физической культурой и спортом, в общей численности обучающихся</t>
  </si>
  <si>
    <t xml:space="preserve">Удельный вес учащихся, которым предоставлена возможность пользоваться современными столовыми, в том числе получать качественное горячее питание, </t>
  </si>
  <si>
    <t>Доля  молодых  педагогов от общего числа педагогических работников (до 35 лет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</si>
  <si>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</si>
  <si>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Удельный вес количества обучающихся, охваченных  разного вида занятостью  и отдыхом в оздоровительных лагерях в каникулярное время</t>
  </si>
  <si>
    <t xml:space="preserve">Среднемесячная заработная плата педагогических работников муниципальных общеобразовательных учреждений </t>
  </si>
  <si>
    <t xml:space="preserve">Среднемесячная заработная плата педагогических работников дошкольных образовательных учреждений </t>
  </si>
  <si>
    <t>Количество общественных организаций, взаимодействующих при реализации Программы</t>
  </si>
  <si>
    <t>Проведены районные конкурсы: «Одарённые дети - 2018»,  «Волонтёр Кадошкинского района – 2018» среди учащихся общеобразовательных учреждений. Добровольцы района приняли участие во Всероссийском конкурсе «Доброволец России 2018». Учащиеся образовательных учреждений участвовали в Республиканском проекте «Герои рядом». Созданы и реализованы социальные проекты патриотической направленности. Подготовлены и проведены конкурсы, концерты, праздники, направленные на пропаганду здорового образа жизни, духовно-нравственного, гражданского, патриотического воспитания детей и молодёжи. Принимали участие в районном фестивале-конкурсе патриотической песни «Цена Победы». Проведён «День призывника». Ребята из образовательных школ участвовали в ярмарке ремёсел и городе мастеров. Молодые люди принимали участие в фестивале военно-патриотической песни «Мы помним, мы гордимся!». Прошли тематические мероприятия, посвящённые Дню Победы: акции «Георгиевская ленточка», «Вахта Памяти», «Бессмертный полк», «Свеча памяти»; концертная программа; митинг. Прошла акция «Читаем детям о войне». Организован и проведён торжественный смотр строя и песни среди учащихся общеобразовательных учреждений района. Не удалось провести районный конкурс  «Мисс и мистер 2018», по причине отсутствия финансирования . Осуществлялась деятельность Совета ветеранов войны и труда по воспитанию подрастающего поколения. Созданы условия для поддержки деятельности молодёжных и общественных организаций. Не в полной мере осуществлялась поддержка военно-патриотических клубов и их участие в соревнованиях различного уровня, по  причине отсутствия специалистов в этом направлении и  отсутствия инвентаря. Принимали участие в обучающих семинарах и конференциях.  На протяжении учебного года принимали участие в Республиканском Чемпионате  «Что? Где? Когда?» Продолжена работа по реализации федеральной программы «Ты предприниматель». Молодые предприниматели района приняли участие в деловом  форуме «Новый бизнес».
Участвовали в Республиканском молодёжном инновационном конвенте 2018.   В рамках Федерального проекта Молодёжного Парламента при Государственной Думе «Каждый день горжусь Россией!» в школах района проведены Всероссийские акции «Тест по истории Отечества» и «Тест по истории Великой Отечественной войны».</t>
  </si>
  <si>
    <t>Финансовые средства в 2018 году выделялись из уровней республиканского и местного бюджетов. На содержание дорог местного значения из местного бюджета было выделено 4523,8 тыс. руб., в том числе 1 926,7 тыс. руб. на выполнение работ по реконструкции автомобильных дорог в р.п. Кадошкино (ул. Садовая, ул. Колхозная и ул. Молодежная) протяженностью 1,44 км. 2597,1 тыс. руб. были израсходованы, согласно документов на чистку дорог от снега, обкос обочин дорог.</t>
  </si>
  <si>
    <t xml:space="preserve">В 2018 году был обновлен Реестр туристических ресурсов Кадошкинского муниципального района Республики Мордовия. Создание интернет-сайта района с полным обзором туристических мест перенесен на 2019 год.
Фактически организованы и проведены следующие культурно-досуговые и массовые мероприятия:
1.Республиканский фестиваль "Шумбрат, Мордовия!";                                                                              
2. Массово народное гуляние "Широкая масленица";                                                                                          
3. Творческий конкурс "Мисс и Мистер района";                                                                                              
4. Зональный фестиваль военно-патриотической песни "Афганское эхо";                                               
 5. Районный фестиваль дружбы народов "В семье единой";                                                         
6. Торжественное мероприятие и концерт, посвященные "Дню поселка";                                                  
7. Республиканская выставка сельхозпредприятий района "День поля";                                                           
  8. Конкурсно-развлекательная программа, посвященная Международному дню защиты детей;                                                                                     
9. Мероприятие, посвященное Дню семьи, любви и верности;                                                                      
10. Открытие летнего спортивного сезона;  
11. Конкурсно-развлекательная программа, посвященная Дню молодежи;                   
 12. День защитника Отечества;                     
 13. Международный женский день;                    
 14. Праздник Весны и Труда;                              
 15. Торжественное мероприятие, посвященное Дню учителя;        
16. День работника сельского хозяйства и перерабатывающей промышленности;   
 17. День пожилых людей; 
18. День Народного единства; 
19. День Матери; 
20.Митинг, торжественное мероприятие посвященное празднованию Дня Победы в ВОв 1941-1945 гг.;
21. Конкурс военно-патриотической песни "Цена Победы!"; 
22. Митинг, посвященный Дню памяти и скорби; 
23. Детская новогодняя развлекательная программа "На балу у Несмеяны";
 24. Встреча Нового года; 
25. Конкурсно - развлекательная программа    "Старый новый год».
В 2018 году приобретено осветительное, звуковое оборудование и механика сцены для  МБУК «Дом культуры Кадошкинского муниципального района».
Были выделены деньги на комплектование книжного фонда  МБУК «Центральная библиотека Кадошкинского муниципального района».
В 2018 году были выделены деньги на подключение  МБУК «Центральная библиотека Кадошкинского муниципального района» к информационно-телекоммуникационной сети Интернет и развитие библиотечного дела.
</t>
  </si>
  <si>
    <t>Муниципальная программа "Развитие культуры и туризма в Кадошкинском муниципальном районе" на 2017 - 2020 годы</t>
  </si>
  <si>
    <t xml:space="preserve">Среднемесячная номинальная начисленная заработная плата работников муниципальных учреждений культуры </t>
  </si>
  <si>
    <t>Уровень фактической обеспеченности учреждениями культуры от нормативной потребности клубами и учреждениями клубного типа</t>
  </si>
  <si>
    <t>Уровень фактической обеспеченности учреждениями культуры от нормативной потребности библиотеками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</si>
  <si>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</si>
  <si>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Количество мероприятий</t>
  </si>
  <si>
    <t>Увеличение общего количества граждан (зрителей), вовлечённых в мероприятиях</t>
  </si>
  <si>
    <t>Количество клубных формирований</t>
  </si>
  <si>
    <t>Увеличение количества участников клубных формирований</t>
  </si>
  <si>
    <t>Число пользователей библиотеки</t>
  </si>
  <si>
    <t>Число книговыдачи</t>
  </si>
  <si>
    <t>Увеличение количества посещений МБУК «Центральная библиотека Кадошкинского муниципального района»</t>
  </si>
  <si>
    <t>Динамика объема (всего) фонда библиотеки</t>
  </si>
  <si>
    <t>Увеличение количества обучающихся в МБУДО «Кадошкинская школа искусств»</t>
  </si>
  <si>
    <t>1. Формирование земельных участков для регистрации права собственности муниципального образования Кадошкинский муниципальный район    2. Администрирование доходов  от аренды, продажи земельных участков и от использования муниципального имущества                                          3. Проведение претензионно-исковой работы по взысканию платежей за использование земельными участками и муниципальным имуществом                 4. Подготовка документации для определения рыночной стоимости объектов оценки для совершения сделок                                                          5. Приватизация  муниципального имущества в количестве и в соответствии, установленным планом (программой)приватизации муниципального имущества на соответствующий год   (не имелось востребованности в имуществе)                                 6. Инфоромационное обеспечения вовлечения объектов муниципальной собственности в хозяйственный оборот                                                  7.   Организация работы по проведению торгов по продаже права на заключение договоров аренды муниципального имущества  (не имелось востребованности в имуществе)                                                        8. Ведение реестра муниципального имущества Кадошкинского муниципального района                      9. Организация проведения технической инвентаризации объектов муниципальной собственности                                                               10. Организация работы по регистрации права собственности муниципального образования Кадошкинский муниципальный район на муниципальное имущество и земельные участки (в т.ч. объекты ЛЭП)</t>
  </si>
  <si>
    <t>1.Количество сформированных земельных участков для предоставления юридическим и физическим лицам, ед.</t>
  </si>
  <si>
    <t>2. Количество проведенных аукционов на право заключения договоров аренды земельных участков и по продаже земельных участков,ед.</t>
  </si>
  <si>
    <t>3.Сумма доходов, планируемых к поступлению в бюджет Кадошкинского муниципального района от аренды земельных участков и от продажи земельных участков, администрируемых ОМС, тыс.руб.</t>
  </si>
  <si>
    <t>4. Отношение количества направленных претензий к количеству плательщиков, имеющих задолженность за пользование земельными участками, %</t>
  </si>
  <si>
    <t>5.Публикация информационных сообщений о возможном и намечаемом предоставлении земельных участков в аренду и в собственность за плату в официальном печатном издании и информационно-телекоммуниукационной сети "Интернет"</t>
  </si>
  <si>
    <t xml:space="preserve">6.Количество земельных участков, прошедших государственную регистрацию права собственности муниципального образования Кадошкинский муниципальный район, ед. </t>
  </si>
  <si>
    <t>7. Количество объектов муниципального имущества, в отношении которых проведена рыночная оценка, ед.</t>
  </si>
  <si>
    <t>8. Соотношение приватизированных объектов к общему количеству, включенных в Прогнозный план (программу) приватизации, %</t>
  </si>
  <si>
    <t>9. Количество проведенных торгов по продаже права  на заключение договоров аренды муниципального имущества, ед.</t>
  </si>
  <si>
    <t>10. Сумма доходов от использования муниципального имущества, поступивших в бюджет муниципального образования Кадошкинский муниципальный район, администрируемых ОМС, тыс.руб.</t>
  </si>
  <si>
    <t xml:space="preserve">Муниципальная программа  "Управление муниципальным имуществом и земельными ресурсами на территории Кадошкинского муниципального района Республики Мордовия на 2017-2020 гг."  </t>
  </si>
  <si>
    <t xml:space="preserve">1. 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 20 человек.                                                    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обучения25 человек                                                       </t>
  </si>
  <si>
    <t xml:space="preserve">В течение года в рамках данной программы проводились следующие мероприятия:
- проведение ежегодного мониторинга межэтнической и межконфессиональной ситуации в Кадошкинском муниципальном районе;
- анкетирование подростков,  нуждающихся в социальной реабилитации, по проблемам межличностных и межнациональных отношений, по развитию самооценки и коммуникативных навыков;
- проведение информационной кампании, направленной на формирование общегражданской идентичности и межэтнической толерантности в Кадошкинском муниципальном районе;
- информационное сопровождение мероприятий в сфере образования, культуры, физической культуры, спорта и иных, в том числе массовых, направленных на профилактику экстремизма, развитие национальных культур и формирование толерантности в Кадошкинском муниципальном районе;
- поддержка республиканских газет "Мокшень правда", литературно-художественных журналов "Мокша" и детских национальных изданий в работе по повышению национального самосознания мордовского народа, проживающих на территории Кадошкинского  муниципального района;
- проведение муниципального этапа республиканской  олимпиады школьников по татарскому  языку и татарской литературе;
- освещение в средствах массовой информации значимых этнических и религиозных праздников;
- распространение полиграфической продукции, электронных презентаций по вопросам межнациональных и межконфессиональных отношений в Кадошкинском муниципальном районе;
- подготовка цикла публикаций, формирующих уважительное отношение к представителям различных национальностей, проживающим в Кадошкинском муниципальном районе;
- проведение информационных кампаний, направленных на формирование общегражданской идентичности; 
- проведение районных совещаний с участием правоохранительных и других государственных органов по вопросам предупреждения межнациональных конфликтов, профилактики экстремизма на национальной и религиозной почве;
- привлечение к работе в совете по межнациональным и межконфессиональным отношениям при главе Кадошкинского  муниципального района представителей общественных объединений и религиозных организаций;
- проведение районных семинаров-совещаний работников учреждений культуры и образования по профилактике и предупреждению межнациональных конфликтов;
- обеспечение повышения эффективности взаимодействия учреждений культуры, образования, спорта, социальной защиты с ветеранской организацией, общественными объединениями, а также привлечение к воспитательному процессу представителей различных народов района, известных своими достижениями в профессиональной и общественной деятельности;
- анализ деятельности Совета по межнациональным и межконфессиональным отношения при главе Кадошкинского  муниципального района;
- проведение комплекса мероприятий (уроки "толерантности", классные часы, круглые столы, родительские собрания и т. д.) по профилактике и противодействию этническому и религиозному экстремизму;
- организация прохождения курсовой подготовки учителей родных языков и литературы на базе МРИО г. Саранск;
- организация и проведение спортивно-массовых мероприятий с подростками;
- организация и проведение для подростков, конкурсов детского творчества в рамках Дней национальной культуры, мероприятий по развитию традиционного народного искусства и ремесел разных национальностей, мероприятий, посвященных Международному дню толерантности, а также лекториев по вопросам профилактики ксенофобии, противодействия дискриминации и экстремизму;
- проведение  районного мероприятия, посвященного Дню мордовских языков;
- проведение церемоний государственной регистрации заключения брака и регистрации рождения (имянаречения) с элементами национального обряда и использованием сотрудниками ЗАГС администрации района костюмов с элементами национальной одежды;
- участие в Республиканском фестивале народного творчества "Шумбрат, Мордовия!";
- организация и проведение районной выставки народных умельцев Кадошкинского  муниципального района;
- организован  Круглый стол "Женщина в современном мире" с участием религиозных организаций;
- организация и проведение комплекса мероприятий, посвященных русскому языку;
- участие в социологическом мониторинге состояния межнациональных отношений в Кадошкинском муниципальном районе по вопросам формирования общероссийской гражданской нации;
- распространение среди читателей на базе библиотек информационных материалов, содействующих повышению уровня толерантного сознания населения района;
- оформление информационных стендов в образовательных учреждениях, учреждениях дополнительного образования, спортивно-развлекательных учреждениях по профилактике национального  экстремизма среди подростков и молодежи;
- организована рубрика в районной газете "Возрождение" по этнонациональным и этноконфессиональным вопросам.
</t>
  </si>
  <si>
    <t>Снижение количества пострадавших при пожарах, чел.</t>
  </si>
  <si>
    <t>Снижение количества пожаров, ед.</t>
  </si>
  <si>
    <t>Закупка оборудования для ЕДДС,%</t>
  </si>
  <si>
    <t>неэффективная</t>
  </si>
  <si>
    <t xml:space="preserve">Снижение количества пострадавших при пожарах до 1 чел. в 2018 году (показатель выполнен на 100 %);
Снижение количества пожаров до 4 в 2018 году (показатель выполнен на 100 %);
Закупка оборудования для ЕДДС в 2018 году не проводилась (плановый показатель составлял 70%).
</t>
  </si>
  <si>
    <t xml:space="preserve"> Сводный годовой отчет  об эффективности реализации муниципальных программ Кадошкинского муниципального района Республики Мордовия  за 2018 год</t>
  </si>
  <si>
    <t xml:space="preserve">1. При администрации Кадошкинского муниципального района  создана антитеррористическая комиссия. Обязанности, за участие органов местного самоуправления в деятельности по профилактике терроризма и экстремизма на территории Кадошкинского муниципального района возложены на председателя антитеррористической комиссии, Главу Кадошкинского муниципального района Республики Мордовия.
2. Председатель комиссии принимал участие в заседании  межведомственной рабочей группы по борьбе с проявлениями экстремистской деятельности в г.Саранск.
3. В установленном порядке комиссия получает необходимые материалы и информацию в территориальных органах федеральных органов исполнительной власти, исполнительных органов государственной власти, правоохранительных органов, объединений, организаций и должностных лиц.
4. Члены комиссии принимают участие в осуществлении территориального обхода на предмет выявления и ликвидации последствий экстремистской деятельности, которые проявляются в виде нанесения на архитектурные сооружения символов и знаков экстремистской направленности, в ходе рейдов данные нарушения не выявлены.
5. Совместно с правоохранительными органами, сотрудниками комитета молодежи, представителей комиссии по делам несовершеннолетних осуществлялся обход территорий городского и сельских поселений на предмет выявления мест концентрации молодежи. 
6. За отчетный период осуществлялся контроль за соблюдением законодательства о розничной торговле, о применении контрольно-кассовых машин на территории Кадошкинского муниципального района, фактов распространения информационных материалов экстремистского характера. Нарушений не выявлено.
7. Информацию для жителей Кадошкинского муниципального района о тактике действий при угрозе возникновения террористических актов, посредством размещения информации в средствах массовой информации Кадошкинского муниципального района в отчетном периоде не проводили.
8. Подготовка проектов, изготовление, приобретение буклетов, плакатов, памяток за отчетный период не проводилась из-за отсутствия должного финансирования.  Рекомендации для учреждений,  предприятий,  организаций расположенных на территории Кадошкинского муниципального района по антитеррористической тематике направлялись.
9. В местах массового пребывания граждан размещались информационные материалы о действиях в случае возникновения угроз террористического характера, а также размещалась соответствующая информация на стендах в школах района, на вокзале, в торговых точках.
10. Адресное размещение на территории Кадошкинского муниципального района (на информационных стендах)  информации для требований действующего миграционного законодательства, а также контактных телефонов о том, куда следует обращаться в случаях совершения в отношении них противоправных действий, организовано.
11. За проверяемый период проведено 60 тематических мероприятия: фестивалей, конкурсов, викторин, с целью формирования у граждан уважительного отношения к традициям и обычаям различных народов и национальностей.
12. Проводилось анкетирование  в коллективах учащихся образовательных учреждений, расположенных на территории Кадошкинского муниципального района на предмет выявления и обнаружения степени распространения экстремистских идей и настроений.
13.В школах района организованы круглые столы, семинары, с привлечением должностных лиц и специалистов по мерам предупредительного характера при угрозах террористической и экстремистской направленности.
14.В п.Кадошкино предоставлялась информация граждан о наличии в Кадошкинском муниципальном районе телефонных линий для сообщения фактов экстремистской и террористической деятельности (на дверях многоквартирных домов расклеивались листовки о номерах телефонов экстренных оперативных служб).
15. Поддержка лиц, пострадавшим в результате террористического акта, с целью их социальной адаптации не оказывалась в виду отсутствия таковых.
</t>
  </si>
  <si>
    <t>Муниципальная программа по профилактике терроризма и экстремизма, а также минимизации и (или) ликвидации последствий проявления терроризма и экстремизма на территории Кадошкинского муниципального района на 2017-2020 годы</t>
  </si>
  <si>
    <t xml:space="preserve">Во исполнение п. 2.1.2. Перечня мероприятий по реализации муниципальной программы проведена церемония возложения цветов и венков у памятника воинам погибшим в ВОВ 1941-1945гг. на 9 мая и «День памяти и скорби».
Проведен комплекс мероприятий по замене систем видеонаблюдения на ж/д вокзале станции Кадошкино (пункт2.1.4.) 
22 февраля 2018 года в МБОУ «Кадошкинская средняя общеобразовательная школа» проведена концертная программа «А мы могли бы жить» в рамках акции «Закон и порядок» и приуроченная к празднованию Дня защитника Отечества (п. 2.1.5).
   На постоянной основе  в районе проводится комплекс  оздоровительных, физкультурно-спортивных и агитационно-пропагандистских мероприятий (спартакиад, фестивалей, летних и зимних игр, походов и слетов, спортивных праздников и вечеров, олимпиад, экскурсий, дней здоровья и спорта и т. д.) (в том числе награждение победителей и призеров ценными призами и подарками) по плану мероприятий управления по работе с учреждениями образования, опеки и попечительства несовершеннолетних администрации Кадошкинского муниципального района (п. 2.1.6).
Руководителями предприятий и организаций района организован контроль за прохождением медицинского предрейсового осмотра водителей транспортных средств предприятий и организаций (п.1.2.7)
Комиссия по делам несовершеннолетних и защите их прав    Кадошкинского муниципального района, в каникулярное время, провела 4 спортивных мероприятия с несовершеннолетними, состоящими на учетах в правоохранительных органах (п. 2.1.8)
 Комиссия по делам несовершеннолетних и защите их прав    Кадошкинского муниципального района совместно с сотрудниками ПП № 10 ММО МВД «Ковылкинский» провели 4 семинара и прочитали 2 лекции для обучающихся в образовательных учреждениях о профилактике и борьбе с незаконным оборотом и употреблением наркотиков, пьянством и алкоголизмом (п. 2.1.9)
В мае и октябре 2018 года проведен «День призывника» (п.2.1.11)
 В целях предупреждения совершения правонарушений в общественных местах населенных пунктов на территории Кадошкинского муниципального района создано общественное объединение правоохранительной направленности, в состав объединения входит 8 членов, которые еженедельно по выходным дням патрулируют улицы поселка, а также сельских поселений, обходят места скопления молодежи, в том числе дискотеки. В целях ознакомления граждан с информацией о деятельности администрации Кадошкинского муниципального района управлением по организационной и кадровой работе администрации Кадошкинского муниципального района регулярно публикуется и обновляется информация о противодействии коррупции как на официальном сайте администрации, так и на информационном стенде администрации района (п.2.3.2)
За 2018 год 3 раза были проведены выездные заседания Комиссии по делам несовершеннолетних и защите их прав Кадошкинского муниципального района (2.4.1.1)
Во исполнение п. 2.4.1.2 с целью выявления родителей уклоняющихся от воспитания и содержания детей регулярно проводятся совместные с органами системы профилактики рейды по неблагополучным семьям. В 2018г. проведено более 100 рейдов. В период с 15 июня по 15 июля 2018г. проведена акция «Неблагополучная семья». За 2018г. привлечены к административной ответственности, предусмотренной ч.1 ст. 5.35 КоАП РФ за ненадлежащее исполнение родительских обязанностей 6 родителей. Подано в суд 1 исковое заявления на ограничение родительских прав.
КДН и ЗП на постоянной основе ведет базу данных на несовершеннолетних, находящихся в социально опасном положении. На 01.01.2018. на учете состоит 13 несовершеннолетних, с которыми проводится индивидуально профилактическая работа.
С целью выявления несовершеннолетних не посещающих образовательные организации без уважительной причины в период с 10 сентября по 10 октября 2018г. проведена акция «Всеобуч». В 2018г. всего выявлено и поставлено на учет 3 несовершеннолетних, находящихся в социально опасном положении.
1 июня 2018 года прошли мероприятия ко Дню защиты детей «Мир детства под защитой» (п. 2.4.1.3)
Проведено 2 расширенных заседания КДН и ЗП (п. 2.4.1.4)
По организации и проведению на территории Кадокшинского муниципального района комплекса мероприятий по пресечению бродяжничества и попрошайничества несовершеннолетних, выявлению детей склонных к совершению правонарушений, взрослых лиц, вовлекающих подростков в преступную деятельность проведены операции «Алкоголь и подросток», «Подросток 2018», «Полиция и дети». В рамках вышеуказанных мероприятий проведено более 35 рейдовых мероприятий, в том числе в вечернее и ночное время. Выявлен 1 безнадзорный несовершеннолетний, который направлен в реабилитационный центр. Привлечены к административной ответственности 8 несовершеннолетних. Выявлен 1 взрослый, вовлекающий несовершеннолетних в распитие спиртных напитков. Сотрудники полиции проводят разъяснительную работу среди граждан по соблюдению ими общественного порядка и запрете распития, потребления алкогольной продукции в общественных местах, а также предпринимателям разъясняют об ответственности за нарушение правил торговли. Вопросы взаимодействия органов и учреждений системы профилактики по комплексному подходу предупреждения детской безнадзорности, беспризорности, преступности и алкоголизма регулярно рассматриваются на заседаниях комиссии по делам несовершеннолетних и защите их прав. За 12 месяцев 2018. рассмотрено 12 теоретических вопросов, из них: 4 по воспитательно - профилактической работе, 6 по защите прав и законных интересов несовершеннолетних, заслушано отчетов опекунов — 1, рассмотрено представлений — 1 (п. 2.4.1.5)
Проведены мероприятия социально-реабилитационные и оздоровительные для подростков и молодежи «групп риска», методические семинары, «Круглые столы» образовательными учреждениями Кадошкинского муниципального района применяются различные формы и методы работы с учащимися, родителями, общественностью. 
       Среди учащихся 7-9 классов было проведено анкетирование, целью которого было определить отношение подростков к жизни. Вопросы профилактики обсуждались и на заседаниях педагогических советов и совещаниях при директоре. Были проведены классные и общешкольные родительские собрания. (2.4.2.1)
В 2018году проводились профилактическое мероприятия операция «Быт» и «Неблагополучная семья», итоги подведены (п. 2.4.2.2 и 2.4.2.3)
На территории Кадошкинского муниципального района молодёжных неформальных групп не выявлено. Экстремистских настроенных граждан и организаций также не выявлено. (п.2.4.3.1)
Информирование граждан о действиях при угрозе возникновения террористических актов в местах массового пребывания осуществляется на страницах районной газеты «Возрождение» и на официальном сайте администрации Кадошкинского муниципального района. Ежеквартально проводятся заседания антитеррористической комиссии, а также комплекс мероприятий по усилению антитеррористической защищенности объектов образовательной сферы. (п. 2.4.3.2, 2.4.3.3, 2.4.3.4). 
</t>
  </si>
  <si>
    <t>Уровень преступности в расчете на 10 тыс. населения</t>
  </si>
  <si>
    <t>Количество выявленных экономических преступлений</t>
  </si>
  <si>
    <t>Количество преступлений совершенных на улицах и в общественных местах</t>
  </si>
  <si>
    <t>Динамика преступлений совершенных ранее судимыми</t>
  </si>
  <si>
    <t>Степень безопасности граждан и их собственности(количество преступлений против личности)</t>
  </si>
  <si>
    <t>Степень безопасности дорожного движения(снижение количества дорожно-транспортных происшествий)</t>
  </si>
  <si>
    <t xml:space="preserve">Муниципальная программа «Комплексная программа по усилению борьбы с преступностью и профилактике правонарушений» на 2017-2019 годы» 
</t>
  </si>
  <si>
    <t xml:space="preserve">Муниципальная программа "Развитие жилищного строительства на территории Кадошкинского муниципального района на 2018 - 2021 годы" </t>
  </si>
  <si>
    <t xml:space="preserve">повышение доступности жилья и качества жилищного обеспечения населения; комплексное решение проблемы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родителей. Для реализации этой цели необходимо решение следующих задач:
 вовлечение в оборот земельных участков в целях жилищного строительства, в том числе строительства жилья экономического класса;
создание условий для активного участия в жилищном строительстве жилищных некоммерческих объединений граждан и индивидуальных застройщиков;
формирование специализированного жилищного фонда для обеспечения жилыми помещениями детей-сирот и детей, оставшихся без попечения родителей, лиц из числа детей-сирот и детей, оставшихся без попечения родителей;
</t>
  </si>
  <si>
    <t>Годовой объем ввода жилья, тыс. кв.м.</t>
  </si>
  <si>
    <t>Обеспеченность населения жильем, кв. метров на человека</t>
  </si>
  <si>
    <t>Доля семей, имеющих возможность приобрести жилье, соответствующее стандартам обеспечения жилыми помещениями, с помощью собственных и заемных средств, %</t>
  </si>
  <si>
    <t>Коэффициент доступности жилья (соотношение средней рыночной стоимости стандартной квартиры общей площадью 54 кв. метра и среднего годового совокупного денежного дохода семьи, состоящей из 3 человек), лет</t>
  </si>
  <si>
    <t>Доля детей-сирот, детей, оставшихся без попечения родителей, лиц из их числа, обеспеченных благоустроенными жилыми помещениями специализированного жилищного фонда по договорам найма специализированных жилых помещений, к общей численности, %</t>
  </si>
  <si>
    <t>1. Уменьшение общего числа совершаемых несовершеннолетними преступлений и правонарушений,%</t>
  </si>
  <si>
    <t>2. Число несовершеннолетних, исключенных из банка данных детей и семей, находящихся  в социально опасном положении, в связи с положительной динамикой %</t>
  </si>
  <si>
    <t>3.  Доля несовершеннолетних, совершивших правонарушения из числа детей, состоящих на учете в 2018г.%</t>
  </si>
  <si>
    <t>1. Уменьшение общего числа совершаемых несовершеннолетними преступлений и правонарушений.
В 2018г. совершено преступлений несовершеннолетними – 0, (2017г.- 0), правонарушений – 10 (2017г.- 22), уменьшение составило- 54,5%.
2.  Число несовершеннолетних, исключенных из банка данных детей и семей, находящихся  в социально опасном положении, в связи с положительной динамикой в 2018г. – 0 (2017г.- 1).
3. В 2018г. состояло на учете всего несовершеннолетних 15. Повторно совершивших правонарушения - 2. Доля несовершеннолетних, совершивших правонарушения из числа детей, состоящих на учете в 2018г. составляет 13%, что соответствует показателям программы.</t>
  </si>
  <si>
    <t xml:space="preserve">Программа по профилактике безнадзорности и правонарушений несовершеннолетних на территории Кадошкинского муниципального района на 2015-2020г. </t>
  </si>
  <si>
    <t>"Поддержка начинающих фермеров в Кадошкинском муниципальном районе на 2015-2017 годы и на период до 2025 года"</t>
  </si>
  <si>
    <t xml:space="preserve"> В 2018 году претендентов нас участие в программе ««Поддержка начинающих фермеров в Кадошкинском муниципальном районе на 2015-2017 годы и на период до 2025 года» не было. Рабочие места не созданны по причине с отсутствием претендентов на участие в программе.
Невозможно оценить программу  в связи с отсутствием мероприятий.</t>
  </si>
  <si>
    <t>оценить невозможно из-за  отсутствия мероприятий</t>
  </si>
  <si>
    <t>Муниципальная программа развития сельского хозяйства и регулирования рынков сельскохозяйственной продукции, сырья и продовольствия Кадошкинского муниципального района Республики Мордовия на 2013-2025 годы</t>
  </si>
  <si>
    <t xml:space="preserve">Согласно мероприятиям в 2018 году проводилась работа  по  привлечению сельскохозяйственных организаций к участию в выставках и ярмарках на территории Республики Мордовия.                                 
В результате реализации мероприятия «Поддержка доходов сельскохозяйственных производителей в области растениеводства»  сельскохозяйственным товаропроизводителям района были выделены субсидии  на оказание несвязанной поддержки в области растениеводства в размере 502,5 тыс. руб. 
В рамках мероприятия  «Поддержка доходов сельскохозяйственных производителей в области  животноводства» сельскохозяйственным предприятиям выделялись субсидии на повышения продуктивности в молочном скотоводстве в размере 128,8 тыс. руб., а также  субсидии  на возмещение части затрат на содержание маточного поголовья КРС молочного направления размере 151,2 тыс. руб. 
     В рамках мероприятия "Развитие семейных животноводческих ферм на базе крестьянских (фермерских) хозяйств" выделены субсидии в размере 7000 тыс. руб.  на строительство семейной животноводческой фермы на 100 голов  КРС молочного направления.                                     
Оценка эффективности использования финансовых средств не производилась, в связи с тем, что финансовые средства выделялись из уровней бюджетов РФ и РМ, напрямую через Министерство сельского хозяйства и продовольствия Республики Мордовия. Финансирование из местного бюджета по программе не предусмотрено.
В рамках мероприятия «Стимулирование обучения и закрепления молодых специалистов в сельскохозяйственном производстве» из средств бюджета Республики Мордовия за счет предоставления субвенций бюджету Кадошкинского муниципального района студентам </t>
  </si>
  <si>
    <t>1.Индекс производства продукции сельского хозяйства в хозяйствах всех категорий (в сопоставимых ценах), %</t>
  </si>
  <si>
    <t>2.Индекс производства продукции растениеводства (в сопоставимых ценах), %</t>
  </si>
  <si>
    <t>3.Индекс производства продукции животноводства (в сопоставимых ценах), %</t>
  </si>
  <si>
    <t>4.Рентабельность сельскохозяйственных организаций, %</t>
  </si>
  <si>
    <t>5.Индекс физического объема инвестиций в основной капитал сельского хозяйства, %</t>
  </si>
  <si>
    <t>6.Индекс производительности труда, %</t>
  </si>
  <si>
    <t>7.Колличество высокопроизводительных рабочих мест, единиц</t>
  </si>
  <si>
    <t>8.Производство продукции растениеводства в хозяйствах всех категорий:             зерновые валовый сбор, тыс.тонн</t>
  </si>
  <si>
    <t>9.Производство скота и птицы на убой в хозяйствах всех категорий (в живом весе)</t>
  </si>
  <si>
    <t>10.Количество крестьянских (фермерских) хозяйств, начинающих фермеров, осуществивших проекты создания и развития своих хозяйств с помощью государственной поддержки</t>
  </si>
  <si>
    <t>11.Производство молока в хозяйствах всех категорий, тыс.тонн</t>
  </si>
  <si>
    <t>12.Продуктивность коров  в сельскохозяйственных организациях, крестьянских (фермерских) хозяйствах, включая индивидуальных предпринимателей, килограмм</t>
  </si>
  <si>
    <t>13.Количество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поддержки, человек</t>
  </si>
  <si>
    <t>14.Поголовье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сельскохоз. организациях, крестьянских (фермерских) хозяйствах, включая индивидуальных предприним.,тыс. голов</t>
  </si>
  <si>
    <t>15.Уровень обеспечения сельскохозяйственных организаций квалифицированными специалистами,%</t>
  </si>
  <si>
    <t>16.Количество специалистов, прошедших профессиональную подготовку, переподготовку и повышение квалификации по аграрным направлениям, человек</t>
  </si>
  <si>
    <t>17.Доля молодых специалистов, в общей численности квалифицированных специалистов сельскохозяйственных организаций, %</t>
  </si>
  <si>
    <t>18.Количество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 22 июня 2015г. №381, человек</t>
  </si>
  <si>
    <t>19.Количество молодых специалистов, заключивших в текущем году договора о предоставлении молодому специалисту пособия и подъемные в соответствии с Постановлением Правительства Республики Мордовия от 22 июня 2015г. №381, человек</t>
  </si>
  <si>
    <t>20.Колличество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Агроинженерия", "Механизация сельского хозяйства",человек</t>
  </si>
  <si>
    <t>21.Ввод (приобретение) жилья для граждан, проживающих в сельской местности, кв. метров</t>
  </si>
  <si>
    <t>22.Ввод в действие фельдшерско-акушерских пунктов и (или) офисов врачей общей практики, единиц</t>
  </si>
  <si>
    <t>23.Ввод в действие локальных водопроводов, километров</t>
  </si>
  <si>
    <t xml:space="preserve">24.Ввод в действие плоскостных спортивных сооружений, тыс. кв. метров </t>
  </si>
  <si>
    <t>25.Ввод в действие распределительных газовых сетей, километров</t>
  </si>
  <si>
    <t>26.Ввод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сельскохозяйственной продукции, километров</t>
  </si>
  <si>
    <t xml:space="preserve">1. Совершенствование бюджетного процесса, формирование бюджета Кадошкинского муниципального района на очередной финансовый год и на плановый период. 1.1. Переход к программному бюджету.  В 2018 году составление и исполнение бюджета осуществлялось в "программном формате"; 1.2. Совершенствование бюджетного планирования.  Принимаемые расходные обязательства полностью обеспечиваются финансовыми средствами; 1.3. Формирование проекта решения Совета депутатов о бюджете Кадошкинского муниципального района на очередной финансовый год, подготовка проектов о внесении изменений в утвержденный бюджет. Проект бюджета на очередной финансовый год ежегодно утверждается Советом депутатов, по мере внесения изменения в бюджет вносятся и соответствующие изменения в проект решения о бюджете Кадошкинского муниципального района; 1.4.  Совершенствование процедур исполнения бюджета и отчетности о его исполнении. В 2018 году бюджетные обязательства исполнены на 95,7 % в связи с перераспределением финансирования. Отчет об исполнении бюджета сдается строго по графику (до 8 числа каждого месяца) 
Бюджет Кадошкинского  муниципального района  за 2018 год исполнен по доходам в сумме 120410,5 тыс. рублей, или на 95,1% к годовым плановым назначениям, по расходам - в сумме 122160,1 тыс. рублей  или на 94,8%, дефицит бюджета составил 1749,6 тыс. рублей. 
Собственные доходы бюджета Кадошкинского муниципального района  исполнены в сумме 18376,0 тыс. рублей, что составляет 89,7 % к годовым плановым назначениям. 
  2.  Развитие контроля за соблюдением бюджетного законодательства. 2.1.  осуществление внутреннего муниципального финансового контроля, финансового контроля в сфере закупок. Ведется работа по предупреждению нецелевого и неэффективного использования бюджетных средств.  
3. Совершенствование предоставления муниципальных услуг. 3.1. Повышение качества муниципальных услуг.    Бюджет района просчитывается строго по методике расчета доходной и расходной частей бюджета. Проект бюджета предусматривает сокращение расходов.  
4. Наращивание доходного потенциала, оптимизация бюджетных расходов. 4.1. Оптимизация бюджетных расходов.  В связи с тем, что в районе имеются малокомплектные школы неэффективные расходы остаются; 4.2.  Наращивание доходного потенциала. Налоговые и неналоговые доходы Кадошкинского  муниципального района исполнены за 2018 год на 89,7 %.    
5. Развитие информационных систем и ресурсов.  5.1. Оптимизация работы бесперебойной электронной сети финансового управления. В управлении поддерживается требуемый уровень надежности хранения данных; 5.2. Автоматизация процессов проектирования бюджета. В 2018 году продолжается работа с программой КС Хранилище; 5.3. Развитие автоматизированной информационной системы управления общественными финансами. В 2018 году продолжается работа по  внедрению "электронного бюджета"; 5.4. Укрепление материально-технической базы с целью реализации намеченных программ. В 2018 году компьютерная техника не приобреталась.
</t>
  </si>
  <si>
    <t>1. Доля бюджетных расходов бюджета Кадошкинского муниципального района, формируемых в рамках муниципальных программ, в общем объеме расходов бюджета Кадошкинского муниципального района в отчетном финансовом годумуниципального района</t>
  </si>
  <si>
    <t>2.Отклонение исполнения бюджета Кадошкинского муниципального района по расходам к утвержденному уровню</t>
  </si>
  <si>
    <t>не более 6</t>
  </si>
  <si>
    <t>8.Использование муниципальными учреждениями Кадошкинского муниципального района нормативно-подушевого финансирования услуг</t>
  </si>
  <si>
    <t xml:space="preserve">10. Собираемость налогов и сборов </t>
  </si>
  <si>
    <t>11. Доля основных этапов бюджетного процесса, формируемых в автоматизированной системе управления бюджетным процессом</t>
  </si>
  <si>
    <t>12.Соблюдение соответствия параметров муниципального долга Кадошкинского муниципального района бюджетным ограничениям, определяемым законодательством Российской Федерации</t>
  </si>
  <si>
    <t xml:space="preserve"> 13. Просроченная задолженность по муниципальным долговым обязательствам Кадошкинского муниципального района
</t>
  </si>
  <si>
    <t>14. Соответствие показателя "Доля расходов на обслуживание муниципального долга Кадошкинского муниципального района в общем объеме расходов бюджета Кадошкинского муниципального района" требованиям Бюджетного кодекса Российской Федерации</t>
  </si>
  <si>
    <t>15.Отношение объема муниципального долга Кадошкинского муниципального района к доходам Кадошкинского муниципального района без учета объема безвозмездных поступлений</t>
  </si>
  <si>
    <t>16.Отношение фактического объема предоставленной дотации на выравнивание бюджетной обеспеченности к утвержденным бюджетным ассигнованиям в размере 100%</t>
  </si>
  <si>
    <t>Допрлнительные меры социальной поддержки, социальной помощи на 2017-2020 годы</t>
  </si>
  <si>
    <t xml:space="preserve">За 2018 год было оказано материальной поддержки гражданам на сумму 19,0 тысяч рублей (6 человек), выплачено пенсии 10 муниципальным служащим на сумму 428,2 тысяч рублей, что составляет 99,9 % от планового назначения.
В 2018 году была выплачена субсидия социально ориентированной некоммерческой организации (АНО «Редакция газеты «Возрождение») в сумме 1500,0 тысяч рублей, что составляет 100 % от планового назначения.
</t>
  </si>
  <si>
    <t xml:space="preserve">3. Выплата субсидии социально ориентированным некоммерческим организациям </t>
  </si>
  <si>
    <t>2.Назначение и выплата пенсии за выслугу лет бывшим работникам органов местного самоуправления</t>
  </si>
  <si>
    <t xml:space="preserve">1. Предоставление дополнительных мер социальной поддержки отдельным категориям граждан </t>
  </si>
  <si>
    <t xml:space="preserve">Муниципальная программа Кадошкинского муниципального района «Развитие транспортной инфраструктуры и транспортного обслуживания на 2016-2018годы»
</t>
  </si>
  <si>
    <t>рассчитать невозможно из-за отсутствия финансирования и целевых показателей</t>
  </si>
  <si>
    <t>Программа"Безопасность жизнедеятельности населения Кадошкинского муниципального района на 2017-2019гг"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</si>
</sst>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  <numFmt numFmtId="168" formatCode="0.000"/>
    <numFmt numFmtId="169" formatCode="_-* #,##0.00_р_._-;\-* #,##0.00_р_._-;_-* &quot;-&quot;?_р_._-;_-@_-"/>
    <numFmt numFmtId="170" formatCode="0.0%"/>
    <numFmt numFmtId="171" formatCode="0.0000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6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sz val="22"/>
      <color indexed="8"/>
      <name val="Times New Roman"/>
      <family val="1"/>
      <charset val="204"/>
    </font>
    <font>
      <sz val="20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22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8"/>
      <name val="Times New Roman"/>
      <family val="1"/>
      <charset val="204"/>
    </font>
    <font>
      <sz val="18"/>
      <color indexed="8"/>
      <name val="Calibri"/>
      <family val="2"/>
      <charset val="204"/>
    </font>
    <font>
      <b/>
      <sz val="18"/>
      <color indexed="8"/>
      <name val="Times New Roman"/>
      <family val="1"/>
      <charset val="204"/>
    </font>
    <font>
      <sz val="22"/>
      <color theme="1"/>
      <name val="Times New Roman"/>
      <family val="1"/>
      <charset val="204"/>
    </font>
    <font>
      <vertAlign val="superscript"/>
      <sz val="22"/>
      <color indexed="8"/>
      <name val="Times New Roman"/>
      <family val="1"/>
      <charset val="204"/>
    </font>
    <font>
      <b/>
      <vertAlign val="superscript"/>
      <sz val="28"/>
      <color indexed="8"/>
      <name val="Times New Roman"/>
      <family val="1"/>
      <charset val="204"/>
    </font>
    <font>
      <vertAlign val="superscript"/>
      <sz val="28"/>
      <color indexed="8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8"/>
      <color indexed="8"/>
      <name val="Calibri"/>
      <family val="2"/>
      <charset val="204"/>
    </font>
    <font>
      <sz val="12"/>
      <color theme="1"/>
      <name val="Calibri"/>
      <family val="2"/>
      <charset val="204"/>
    </font>
    <font>
      <sz val="14"/>
      <color theme="1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color indexed="8"/>
      <name val="Calibri"/>
      <family val="2"/>
      <charset val="204"/>
    </font>
    <font>
      <sz val="20"/>
      <color theme="1"/>
      <name val="Calibri"/>
      <family val="2"/>
      <scheme val="minor"/>
    </font>
    <font>
      <sz val="20"/>
      <color rgb="FF000000"/>
      <name val="Calibri"/>
      <family val="2"/>
      <charset val="204"/>
    </font>
    <font>
      <b/>
      <sz val="20"/>
      <color indexed="8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22"/>
      <color rgb="FF000000"/>
      <name val="Times New Roman"/>
      <family val="1"/>
      <charset val="204"/>
    </font>
    <font>
      <sz val="26"/>
      <color theme="1"/>
      <name val="Calibri"/>
      <family val="2"/>
      <scheme val="minor"/>
    </font>
    <font>
      <sz val="26"/>
      <color indexed="8"/>
      <name val="Calibri"/>
      <family val="2"/>
    </font>
    <font>
      <sz val="26"/>
      <color rgb="FF000000"/>
      <name val="Calibri"/>
      <family val="2"/>
      <charset val="204"/>
    </font>
    <font>
      <b/>
      <sz val="26"/>
      <color theme="1"/>
      <name val="Times New Roman"/>
      <family val="1"/>
      <charset val="204"/>
    </font>
    <font>
      <b/>
      <sz val="26"/>
      <color rgb="FF000000"/>
      <name val="Times New Roman"/>
      <family val="1"/>
      <charset val="204"/>
    </font>
    <font>
      <sz val="26"/>
      <color indexed="8"/>
      <name val="Calibri"/>
      <family val="2"/>
      <charset val="204"/>
    </font>
    <font>
      <b/>
      <sz val="26"/>
      <color rgb="FF000000"/>
      <name val="Calibri"/>
      <family val="2"/>
      <charset val="204"/>
    </font>
    <font>
      <sz val="26"/>
      <color rgb="FF000000"/>
      <name val="Times New Roman"/>
      <family val="1"/>
      <charset val="204"/>
    </font>
    <font>
      <sz val="26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theme="1"/>
      <name val="Calibri"/>
      <family val="2"/>
      <scheme val="minor"/>
    </font>
    <font>
      <sz val="14"/>
      <color indexed="8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ck">
        <color rgb="FF000000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05">
    <xf numFmtId="0" fontId="0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7">
    <xf numFmtId="0" fontId="0" fillId="0" borderId="0" xfId="0"/>
    <xf numFmtId="0" fontId="23" fillId="0" borderId="0" xfId="2"/>
    <xf numFmtId="0" fontId="4" fillId="2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textRotation="90" wrapText="1"/>
    </xf>
    <xf numFmtId="164" fontId="6" fillId="4" borderId="2" xfId="106" applyNumberFormat="1" applyFont="1" applyFill="1" applyBorder="1" applyAlignment="1">
      <alignment horizontal="center" vertical="center"/>
    </xf>
    <xf numFmtId="165" fontId="6" fillId="4" borderId="2" xfId="106" applyNumberFormat="1" applyFont="1" applyFill="1" applyBorder="1" applyAlignment="1">
      <alignment horizontal="center" vertical="center" wrapText="1"/>
    </xf>
    <xf numFmtId="2" fontId="6" fillId="4" borderId="2" xfId="106" applyNumberFormat="1" applyFont="1" applyFill="1" applyBorder="1" applyAlignment="1">
      <alignment horizontal="center" vertical="center"/>
    </xf>
    <xf numFmtId="16" fontId="5" fillId="3" borderId="2" xfId="2" applyNumberFormat="1" applyFont="1" applyFill="1" applyBorder="1" applyAlignment="1">
      <alignment horizontal="center" vertical="center" textRotation="90" wrapText="1"/>
    </xf>
    <xf numFmtId="164" fontId="5" fillId="3" borderId="2" xfId="106" applyNumberFormat="1" applyFont="1" applyFill="1" applyBorder="1" applyAlignment="1">
      <alignment horizontal="center" vertical="center" wrapText="1"/>
    </xf>
    <xf numFmtId="164" fontId="5" fillId="0" borderId="2" xfId="106" applyNumberFormat="1" applyFont="1" applyBorder="1" applyAlignment="1">
      <alignment horizontal="center" vertical="center" wrapText="1"/>
    </xf>
    <xf numFmtId="165" fontId="6" fillId="3" borderId="2" xfId="106" applyNumberFormat="1" applyFont="1" applyFill="1" applyBorder="1" applyAlignment="1">
      <alignment horizontal="center" vertical="center" wrapText="1"/>
    </xf>
    <xf numFmtId="2" fontId="6" fillId="3" borderId="2" xfId="106" applyNumberFormat="1" applyFont="1" applyFill="1" applyBorder="1" applyAlignment="1">
      <alignment horizontal="center" vertical="center"/>
    </xf>
    <xf numFmtId="164" fontId="5" fillId="0" borderId="2" xfId="106" applyNumberFormat="1" applyFont="1" applyBorder="1" applyAlignment="1">
      <alignment horizontal="center" vertical="center"/>
    </xf>
    <xf numFmtId="2" fontId="5" fillId="3" borderId="2" xfId="106" applyNumberFormat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textRotation="90" wrapText="1"/>
    </xf>
    <xf numFmtId="0" fontId="4" fillId="0" borderId="3" xfId="2" applyFont="1" applyBorder="1" applyAlignment="1">
      <alignment horizontal="center" vertical="center" wrapText="1"/>
    </xf>
    <xf numFmtId="2" fontId="6" fillId="3" borderId="3" xfId="106" applyNumberFormat="1" applyFont="1" applyFill="1" applyBorder="1" applyAlignment="1">
      <alignment horizontal="center" vertical="center"/>
    </xf>
    <xf numFmtId="2" fontId="6" fillId="3" borderId="4" xfId="106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0" xfId="0" applyFont="1" applyAlignment="1">
      <alignment vertical="center"/>
    </xf>
    <xf numFmtId="2" fontId="6" fillId="3" borderId="1" xfId="106" applyNumberFormat="1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14" fillId="0" borderId="0" xfId="0" applyFont="1"/>
    <xf numFmtId="0" fontId="4" fillId="0" borderId="1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2" borderId="2" xfId="57" applyFont="1" applyFill="1" applyBorder="1" applyAlignment="1">
      <alignment horizontal="center" vertical="center" wrapText="1"/>
    </xf>
    <xf numFmtId="0" fontId="16" fillId="0" borderId="0" xfId="0" applyFont="1"/>
    <xf numFmtId="167" fontId="17" fillId="0" borderId="0" xfId="0" applyNumberFormat="1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2" applyFont="1"/>
    <xf numFmtId="0" fontId="19" fillId="0" borderId="0" xfId="2" applyFont="1"/>
    <xf numFmtId="167" fontId="19" fillId="0" borderId="0" xfId="2" applyNumberFormat="1" applyFont="1"/>
    <xf numFmtId="0" fontId="4" fillId="2" borderId="5" xfId="57" applyFont="1" applyFill="1" applyBorder="1" applyAlignment="1">
      <alignment horizontal="center" vertical="center" wrapText="1"/>
    </xf>
    <xf numFmtId="0" fontId="4" fillId="2" borderId="0" xfId="57" applyFont="1" applyFill="1" applyBorder="1" applyAlignment="1">
      <alignment horizontal="center" vertical="center" wrapText="1"/>
    </xf>
    <xf numFmtId="0" fontId="19" fillId="0" borderId="0" xfId="2" applyFont="1" applyBorder="1"/>
    <xf numFmtId="0" fontId="20" fillId="0" borderId="0" xfId="2" applyFont="1" applyBorder="1"/>
    <xf numFmtId="0" fontId="4" fillId="0" borderId="0" xfId="57" applyFont="1" applyFill="1" applyBorder="1" applyAlignment="1">
      <alignment horizontal="center" vertical="center" wrapText="1"/>
    </xf>
    <xf numFmtId="0" fontId="4" fillId="0" borderId="2" xfId="57" applyFont="1" applyFill="1" applyBorder="1" applyAlignment="1">
      <alignment horizontal="center" vertical="center" wrapText="1"/>
    </xf>
    <xf numFmtId="0" fontId="5" fillId="0" borderId="2" xfId="57" applyFont="1" applyFill="1" applyBorder="1" applyAlignment="1">
      <alignment horizontal="center" vertical="center" wrapText="1"/>
    </xf>
    <xf numFmtId="0" fontId="13" fillId="0" borderId="2" xfId="57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6" xfId="57" applyFont="1" applyFill="1" applyBorder="1" applyAlignment="1">
      <alignment horizontal="center" vertical="center" wrapText="1"/>
    </xf>
    <xf numFmtId="0" fontId="4" fillId="0" borderId="5" xfId="57" applyFont="1" applyFill="1" applyBorder="1" applyAlignment="1">
      <alignment horizontal="center" vertical="center" wrapText="1"/>
    </xf>
    <xf numFmtId="0" fontId="4" fillId="0" borderId="7" xfId="57" applyFont="1" applyFill="1" applyBorder="1" applyAlignment="1">
      <alignment horizontal="center" vertical="center" wrapText="1"/>
    </xf>
    <xf numFmtId="0" fontId="0" fillId="0" borderId="0" xfId="0"/>
    <xf numFmtId="0" fontId="5" fillId="5" borderId="2" xfId="2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4" fillId="0" borderId="0" xfId="2" applyFont="1" applyFill="1" applyBorder="1" applyAlignment="1">
      <alignment horizontal="center" vertical="top" wrapText="1"/>
    </xf>
    <xf numFmtId="0" fontId="21" fillId="5" borderId="0" xfId="2" applyFont="1" applyFill="1" applyBorder="1" applyAlignment="1">
      <alignment horizontal="center" vertical="top" wrapText="1"/>
    </xf>
    <xf numFmtId="0" fontId="0" fillId="0" borderId="0" xfId="0"/>
    <xf numFmtId="0" fontId="0" fillId="5" borderId="2" xfId="0" applyFill="1" applyBorder="1"/>
    <xf numFmtId="0" fontId="6" fillId="5" borderId="5" xfId="2" applyFont="1" applyFill="1" applyBorder="1" applyAlignment="1">
      <alignment horizontal="center" vertical="center" textRotation="90" wrapText="1"/>
    </xf>
    <xf numFmtId="167" fontId="6" fillId="5" borderId="2" xfId="106" applyNumberFormat="1" applyFont="1" applyFill="1" applyBorder="1" applyAlignment="1">
      <alignment horizontal="center" vertical="center" wrapText="1"/>
    </xf>
    <xf numFmtId="167" fontId="6" fillId="5" borderId="29" xfId="106" applyNumberFormat="1" applyFont="1" applyFill="1" applyBorder="1" applyAlignment="1">
      <alignment horizontal="center" vertical="center" wrapText="1"/>
    </xf>
    <xf numFmtId="0" fontId="21" fillId="5" borderId="2" xfId="57" applyFont="1" applyFill="1" applyBorder="1" applyAlignment="1">
      <alignment horizontal="left" vertical="center" wrapText="1"/>
    </xf>
    <xf numFmtId="0" fontId="5" fillId="5" borderId="2" xfId="2" applyFont="1" applyFill="1" applyBorder="1" applyAlignment="1">
      <alignment horizontal="center" vertical="top" wrapText="1"/>
    </xf>
    <xf numFmtId="0" fontId="4" fillId="5" borderId="2" xfId="2" applyFont="1" applyFill="1" applyBorder="1" applyAlignment="1">
      <alignment horizontal="left" vertical="top" wrapText="1"/>
    </xf>
    <xf numFmtId="16" fontId="5" fillId="5" borderId="5" xfId="2" applyNumberFormat="1" applyFont="1" applyFill="1" applyBorder="1" applyAlignment="1">
      <alignment horizontal="center" vertical="center" textRotation="90" wrapText="1"/>
    </xf>
    <xf numFmtId="167" fontId="4" fillId="5" borderId="2" xfId="2" applyNumberFormat="1" applyFont="1" applyFill="1" applyBorder="1" applyAlignment="1">
      <alignment horizontal="center" vertical="center" wrapText="1"/>
    </xf>
    <xf numFmtId="0" fontId="6" fillId="5" borderId="29" xfId="106" applyNumberFormat="1" applyFont="1" applyFill="1" applyBorder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top"/>
    </xf>
    <xf numFmtId="0" fontId="5" fillId="5" borderId="5" xfId="2" applyFont="1" applyFill="1" applyBorder="1" applyAlignment="1">
      <alignment horizontal="center" vertical="center" textRotation="90" wrapText="1"/>
    </xf>
    <xf numFmtId="167" fontId="20" fillId="5" borderId="2" xfId="2" applyNumberFormat="1" applyFont="1" applyFill="1" applyBorder="1" applyAlignment="1">
      <alignment horizontal="center" vertical="top"/>
    </xf>
    <xf numFmtId="0" fontId="6" fillId="5" borderId="2" xfId="106" applyNumberFormat="1" applyFont="1" applyFill="1" applyBorder="1" applyAlignment="1">
      <alignment vertical="top" wrapText="1"/>
    </xf>
    <xf numFmtId="165" fontId="6" fillId="5" borderId="2" xfId="106" applyNumberFormat="1" applyFont="1" applyFill="1" applyBorder="1" applyAlignment="1">
      <alignment vertical="top" wrapText="1"/>
    </xf>
    <xf numFmtId="165" fontId="6" fillId="5" borderId="29" xfId="106" applyNumberFormat="1" applyFont="1" applyFill="1" applyBorder="1" applyAlignment="1">
      <alignment horizontal="center" vertical="center" wrapText="1"/>
    </xf>
    <xf numFmtId="0" fontId="36" fillId="5" borderId="2" xfId="106" applyNumberFormat="1" applyFont="1" applyFill="1" applyBorder="1" applyAlignment="1">
      <alignment horizontal="left" wrapText="1"/>
    </xf>
    <xf numFmtId="0" fontId="41" fillId="5" borderId="2" xfId="2" applyFont="1" applyFill="1" applyBorder="1" applyAlignment="1">
      <alignment horizontal="center" vertical="center" wrapText="1"/>
    </xf>
    <xf numFmtId="0" fontId="38" fillId="5" borderId="2" xfId="2" applyFont="1" applyFill="1" applyBorder="1" applyAlignment="1">
      <alignment horizontal="center" vertical="center" wrapText="1"/>
    </xf>
    <xf numFmtId="165" fontId="38" fillId="5" borderId="2" xfId="2" applyNumberFormat="1" applyFont="1" applyFill="1" applyBorder="1" applyAlignment="1">
      <alignment horizontal="center" vertical="center"/>
    </xf>
    <xf numFmtId="167" fontId="13" fillId="5" borderId="2" xfId="2" applyNumberFormat="1" applyFont="1" applyFill="1" applyBorder="1" applyAlignment="1">
      <alignment horizontal="center" vertical="center" wrapText="1"/>
    </xf>
    <xf numFmtId="0" fontId="14" fillId="5" borderId="2" xfId="2" applyNumberFormat="1" applyFont="1" applyFill="1" applyBorder="1" applyAlignment="1">
      <alignment horizontal="left" wrapText="1"/>
    </xf>
    <xf numFmtId="0" fontId="14" fillId="6" borderId="31" xfId="0" applyFont="1" applyFill="1" applyBorder="1" applyAlignment="1">
      <alignment horizontal="left" wrapText="1"/>
    </xf>
    <xf numFmtId="167" fontId="21" fillId="5" borderId="2" xfId="2" applyNumberFormat="1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wrapText="1"/>
    </xf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47" fillId="5" borderId="2" xfId="0" applyFont="1" applyFill="1" applyBorder="1" applyAlignment="1">
      <alignment horizontal="center" vertical="center"/>
    </xf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14" fillId="5" borderId="5" xfId="2" applyNumberFormat="1" applyFont="1" applyFill="1" applyBorder="1" applyAlignment="1">
      <alignment horizontal="left" wrapText="1"/>
    </xf>
    <xf numFmtId="0" fontId="22" fillId="6" borderId="31" xfId="0" applyFont="1" applyFill="1" applyBorder="1" applyAlignment="1">
      <alignment horizontal="left" wrapText="1"/>
    </xf>
    <xf numFmtId="0" fontId="48" fillId="6" borderId="2" xfId="0" applyFont="1" applyFill="1" applyBorder="1" applyAlignment="1">
      <alignment horizontal="center" vertical="center" wrapText="1"/>
    </xf>
    <xf numFmtId="0" fontId="48" fillId="6" borderId="0" xfId="0" applyFont="1" applyFill="1" applyBorder="1" applyAlignment="1">
      <alignment horizontal="center" vertical="center" wrapText="1"/>
    </xf>
    <xf numFmtId="0" fontId="38" fillId="6" borderId="31" xfId="0" applyFont="1" applyFill="1" applyBorder="1" applyAlignment="1">
      <alignment horizontal="center" vertical="center" wrapText="1"/>
    </xf>
    <xf numFmtId="0" fontId="38" fillId="6" borderId="0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left" wrapText="1"/>
    </xf>
    <xf numFmtId="0" fontId="50" fillId="6" borderId="3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left" wrapText="1"/>
    </xf>
    <xf numFmtId="0" fontId="50" fillId="6" borderId="2" xfId="0" applyFont="1" applyFill="1" applyBorder="1" applyAlignment="1">
      <alignment horizontal="center" vertical="center" wrapText="1"/>
    </xf>
    <xf numFmtId="0" fontId="49" fillId="6" borderId="2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left" vertical="top" wrapText="1"/>
    </xf>
    <xf numFmtId="0" fontId="14" fillId="6" borderId="34" xfId="0" applyFont="1" applyFill="1" applyBorder="1" applyAlignment="1">
      <alignment horizontal="left" vertical="top" wrapText="1"/>
    </xf>
    <xf numFmtId="0" fontId="47" fillId="5" borderId="2" xfId="0" applyFont="1" applyFill="1" applyBorder="1" applyAlignment="1">
      <alignment horizontal="center" vertical="center" wrapText="1"/>
    </xf>
    <xf numFmtId="0" fontId="14" fillId="6" borderId="33" xfId="0" applyFont="1" applyFill="1" applyBorder="1" applyAlignment="1">
      <alignment horizontal="left" vertical="top" wrapText="1"/>
    </xf>
    <xf numFmtId="0" fontId="14" fillId="6" borderId="35" xfId="0" applyFont="1" applyFill="1" applyBorder="1" applyAlignment="1">
      <alignment horizontal="left" vertical="top" wrapText="1"/>
    </xf>
    <xf numFmtId="0" fontId="14" fillId="6" borderId="37" xfId="0" applyFont="1" applyFill="1" applyBorder="1" applyAlignment="1">
      <alignment horizontal="left" vertical="top" wrapText="1"/>
    </xf>
    <xf numFmtId="168" fontId="38" fillId="5" borderId="2" xfId="2" applyNumberFormat="1" applyFont="1" applyFill="1" applyBorder="1" applyAlignment="1">
      <alignment horizontal="center" vertical="center"/>
    </xf>
    <xf numFmtId="0" fontId="14" fillId="6" borderId="32" xfId="0" applyFont="1" applyFill="1" applyBorder="1" applyAlignment="1">
      <alignment horizontal="left" vertical="top" wrapText="1"/>
    </xf>
    <xf numFmtId="2" fontId="38" fillId="5" borderId="2" xfId="2" applyNumberFormat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top" wrapText="1"/>
    </xf>
    <xf numFmtId="0" fontId="38" fillId="5" borderId="2" xfId="2" applyFont="1" applyFill="1" applyBorder="1" applyAlignment="1">
      <alignment horizontal="center" vertical="center"/>
    </xf>
    <xf numFmtId="0" fontId="14" fillId="6" borderId="36" xfId="0" applyFont="1" applyFill="1" applyBorder="1" applyAlignment="1">
      <alignment horizontal="left" vertical="top" wrapText="1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165" fontId="41" fillId="5" borderId="25" xfId="2" applyNumberFormat="1" applyFont="1" applyFill="1" applyBorder="1" applyAlignment="1">
      <alignment horizontal="center" vertical="top" wrapText="1"/>
    </xf>
    <xf numFmtId="0" fontId="43" fillId="5" borderId="2" xfId="106" applyNumberFormat="1" applyFont="1" applyFill="1" applyBorder="1" applyAlignment="1">
      <alignment vertical="top" wrapText="1"/>
    </xf>
    <xf numFmtId="165" fontId="43" fillId="5" borderId="2" xfId="106" applyNumberFormat="1" applyFont="1" applyFill="1" applyBorder="1" applyAlignment="1">
      <alignment vertical="top" wrapText="1"/>
    </xf>
    <xf numFmtId="0" fontId="43" fillId="5" borderId="5" xfId="2" applyFont="1" applyFill="1" applyBorder="1" applyAlignment="1">
      <alignment horizontal="center" vertical="center" textRotation="90" wrapText="1"/>
    </xf>
    <xf numFmtId="167" fontId="43" fillId="5" borderId="2" xfId="106" applyNumberFormat="1" applyFont="1" applyFill="1" applyBorder="1" applyAlignment="1">
      <alignment horizontal="center" vertical="center" wrapText="1"/>
    </xf>
    <xf numFmtId="0" fontId="43" fillId="5" borderId="29" xfId="106" applyNumberFormat="1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wrapText="1"/>
    </xf>
    <xf numFmtId="0" fontId="36" fillId="5" borderId="2" xfId="2" applyFont="1" applyFill="1" applyBorder="1" applyAlignment="1">
      <alignment horizontal="center" vertical="center" wrapText="1"/>
    </xf>
    <xf numFmtId="0" fontId="14" fillId="5" borderId="2" xfId="2" applyFont="1" applyFill="1" applyBorder="1" applyAlignment="1">
      <alignment horizontal="center" vertical="center" wrapText="1"/>
    </xf>
    <xf numFmtId="0" fontId="45" fillId="5" borderId="2" xfId="2" applyFont="1" applyFill="1" applyBorder="1" applyAlignment="1">
      <alignment horizontal="center"/>
    </xf>
    <xf numFmtId="167" fontId="12" fillId="5" borderId="2" xfId="2" applyNumberFormat="1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wrapText="1"/>
    </xf>
    <xf numFmtId="0" fontId="4" fillId="5" borderId="2" xfId="2" applyFont="1" applyFill="1" applyBorder="1" applyAlignment="1">
      <alignment horizontal="center" vertical="center" wrapText="1"/>
    </xf>
    <xf numFmtId="0" fontId="20" fillId="5" borderId="2" xfId="2" applyFont="1" applyFill="1" applyBorder="1" applyAlignment="1">
      <alignment horizontal="center"/>
    </xf>
    <xf numFmtId="2" fontId="20" fillId="5" borderId="2" xfId="2" applyNumberFormat="1" applyFont="1" applyFill="1" applyBorder="1" applyAlignment="1">
      <alignment horizontal="center"/>
    </xf>
    <xf numFmtId="0" fontId="24" fillId="5" borderId="0" xfId="0" applyFont="1" applyFill="1" applyAlignment="1">
      <alignment wrapText="1"/>
    </xf>
    <xf numFmtId="0" fontId="0" fillId="5" borderId="2" xfId="0" applyFill="1" applyBorder="1" applyAlignment="1">
      <alignment horizontal="center"/>
    </xf>
    <xf numFmtId="165" fontId="20" fillId="5" borderId="2" xfId="2" applyNumberFormat="1" applyFont="1" applyFill="1" applyBorder="1" applyAlignment="1">
      <alignment horizontal="center"/>
    </xf>
    <xf numFmtId="0" fontId="4" fillId="5" borderId="5" xfId="2" applyNumberFormat="1" applyFont="1" applyFill="1" applyBorder="1" applyAlignment="1">
      <alignment horizontal="left" vertical="top" wrapText="1"/>
    </xf>
    <xf numFmtId="0" fontId="0" fillId="5" borderId="5" xfId="0" applyNumberFormat="1" applyFill="1" applyBorder="1" applyAlignment="1">
      <alignment horizontal="left" vertical="top"/>
    </xf>
    <xf numFmtId="165" fontId="44" fillId="5" borderId="10" xfId="2" applyNumberFormat="1" applyFont="1" applyFill="1" applyBorder="1" applyAlignment="1">
      <alignment horizontal="center" vertical="top" wrapText="1"/>
    </xf>
    <xf numFmtId="0" fontId="27" fillId="5" borderId="2" xfId="2" applyFont="1" applyFill="1" applyBorder="1" applyAlignment="1">
      <alignment vertical="center" wrapText="1"/>
    </xf>
    <xf numFmtId="165" fontId="54" fillId="5" borderId="2" xfId="2" applyNumberFormat="1" applyFont="1" applyFill="1" applyBorder="1"/>
    <xf numFmtId="0" fontId="27" fillId="5" borderId="2" xfId="0" applyFont="1" applyFill="1" applyBorder="1"/>
    <xf numFmtId="0" fontId="54" fillId="5" borderId="2" xfId="2" applyFont="1" applyFill="1" applyBorder="1"/>
    <xf numFmtId="2" fontId="54" fillId="5" borderId="2" xfId="2" applyNumberFormat="1" applyFont="1" applyFill="1" applyBorder="1"/>
    <xf numFmtId="0" fontId="37" fillId="5" borderId="2" xfId="0" applyFont="1" applyFill="1" applyBorder="1"/>
    <xf numFmtId="0" fontId="25" fillId="5" borderId="2" xfId="0" applyFont="1" applyFill="1" applyBorder="1" applyAlignment="1">
      <alignment wrapText="1"/>
    </xf>
    <xf numFmtId="0" fontId="0" fillId="5" borderId="2" xfId="0" applyFont="1" applyFill="1" applyBorder="1"/>
    <xf numFmtId="0" fontId="53" fillId="5" borderId="2" xfId="2" applyFont="1" applyFill="1" applyBorder="1"/>
    <xf numFmtId="0" fontId="25" fillId="5" borderId="2" xfId="2" applyNumberFormat="1" applyFont="1" applyFill="1" applyBorder="1" applyAlignment="1">
      <alignment horizontal="left" vertical="top" wrapText="1"/>
    </xf>
    <xf numFmtId="0" fontId="0" fillId="5" borderId="2" xfId="0" applyNumberFormat="1" applyFont="1" applyFill="1" applyBorder="1" applyAlignment="1">
      <alignment horizontal="left" vertical="top"/>
    </xf>
    <xf numFmtId="0" fontId="20" fillId="5" borderId="2" xfId="2" applyFont="1" applyFill="1" applyBorder="1"/>
    <xf numFmtId="0" fontId="55" fillId="5" borderId="2" xfId="57" applyFont="1" applyFill="1" applyBorder="1" applyAlignment="1">
      <alignment horizontal="left" vertical="center" wrapText="1"/>
    </xf>
    <xf numFmtId="0" fontId="26" fillId="5" borderId="2" xfId="57" applyFont="1" applyFill="1" applyBorder="1" applyAlignment="1">
      <alignment horizontal="left" vertical="center" wrapText="1"/>
    </xf>
    <xf numFmtId="165" fontId="36" fillId="5" borderId="2" xfId="2" applyNumberFormat="1" applyFont="1" applyFill="1" applyBorder="1" applyAlignment="1">
      <alignment horizontal="center" vertical="top" wrapText="1"/>
    </xf>
    <xf numFmtId="0" fontId="4" fillId="5" borderId="2" xfId="57" applyFont="1" applyFill="1" applyBorder="1" applyAlignment="1">
      <alignment horizontal="center" vertical="center" wrapText="1"/>
    </xf>
    <xf numFmtId="0" fontId="4" fillId="5" borderId="4" xfId="57" applyFont="1" applyFill="1" applyBorder="1" applyAlignment="1">
      <alignment horizontal="center" vertical="center" wrapText="1"/>
    </xf>
    <xf numFmtId="0" fontId="4" fillId="5" borderId="67" xfId="57" applyFont="1" applyFill="1" applyBorder="1" applyAlignment="1">
      <alignment horizontal="center" vertical="center" wrapText="1"/>
    </xf>
    <xf numFmtId="0" fontId="4" fillId="5" borderId="7" xfId="57" applyFont="1" applyFill="1" applyBorder="1" applyAlignment="1">
      <alignment horizontal="center" vertical="center" wrapText="1"/>
    </xf>
    <xf numFmtId="165" fontId="27" fillId="5" borderId="0" xfId="0" applyNumberFormat="1" applyFont="1" applyFill="1" applyAlignment="1">
      <alignment horizontal="center" vertical="center"/>
    </xf>
    <xf numFmtId="167" fontId="5" fillId="5" borderId="2" xfId="106" applyNumberFormat="1" applyFont="1" applyFill="1" applyBorder="1" applyAlignment="1">
      <alignment horizontal="center" vertical="center" wrapText="1"/>
    </xf>
    <xf numFmtId="0" fontId="39" fillId="5" borderId="2" xfId="210" applyFont="1" applyFill="1" applyBorder="1" applyAlignment="1">
      <alignment vertical="center" wrapText="1"/>
    </xf>
    <xf numFmtId="0" fontId="56" fillId="5" borderId="2" xfId="210" applyFont="1" applyFill="1" applyBorder="1" applyAlignment="1">
      <alignment vertical="center" wrapText="1"/>
    </xf>
    <xf numFmtId="0" fontId="57" fillId="5" borderId="2" xfId="2" applyFont="1" applyFill="1" applyBorder="1"/>
    <xf numFmtId="0" fontId="39" fillId="5" borderId="2" xfId="21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/>
    </xf>
    <xf numFmtId="0" fontId="58" fillId="5" borderId="2" xfId="0" applyFont="1" applyFill="1" applyBorder="1"/>
    <xf numFmtId="0" fontId="28" fillId="5" borderId="2" xfId="0" applyFont="1" applyFill="1" applyBorder="1" applyAlignment="1">
      <alignment wrapText="1"/>
    </xf>
    <xf numFmtId="0" fontId="59" fillId="5" borderId="0" xfId="0" applyFont="1" applyFill="1"/>
    <xf numFmtId="0" fontId="60" fillId="5" borderId="2" xfId="57" applyFont="1" applyFill="1" applyBorder="1" applyAlignment="1">
      <alignment horizontal="left" vertical="center" wrapText="1"/>
    </xf>
    <xf numFmtId="165" fontId="39" fillId="5" borderId="2" xfId="2" applyNumberFormat="1" applyFont="1" applyFill="1" applyBorder="1" applyAlignment="1">
      <alignment horizontal="center" vertical="top" wrapText="1"/>
    </xf>
    <xf numFmtId="0" fontId="6" fillId="5" borderId="2" xfId="106" applyNumberFormat="1" applyFont="1" applyFill="1" applyBorder="1" applyAlignment="1">
      <alignment horizontal="center" vertical="center" wrapText="1"/>
    </xf>
    <xf numFmtId="0" fontId="5" fillId="5" borderId="2" xfId="106" applyNumberFormat="1" applyFont="1" applyFill="1" applyBorder="1" applyAlignment="1">
      <alignment horizontal="left" vertical="top" wrapText="1"/>
    </xf>
    <xf numFmtId="0" fontId="5" fillId="5" borderId="2" xfId="2" applyFont="1" applyFill="1" applyBorder="1" applyAlignment="1">
      <alignment vertical="center" wrapText="1"/>
    </xf>
    <xf numFmtId="0" fontId="4" fillId="5" borderId="2" xfId="2" applyFont="1" applyFill="1" applyBorder="1" applyAlignment="1">
      <alignment vertical="center" wrapText="1"/>
    </xf>
    <xf numFmtId="0" fontId="4" fillId="5" borderId="2" xfId="2" applyNumberFormat="1" applyFont="1" applyFill="1" applyBorder="1" applyAlignment="1">
      <alignment horizontal="left" vertical="top" wrapText="1"/>
    </xf>
    <xf numFmtId="0" fontId="5" fillId="5" borderId="25" xfId="2" applyFont="1" applyFill="1" applyBorder="1" applyAlignment="1">
      <alignment horizontal="center" vertical="top" wrapText="1"/>
    </xf>
    <xf numFmtId="0" fontId="73" fillId="5" borderId="2" xfId="106" applyNumberFormat="1" applyFont="1" applyFill="1" applyBorder="1" applyAlignment="1">
      <alignment vertical="top" wrapText="1"/>
    </xf>
    <xf numFmtId="0" fontId="74" fillId="5" borderId="2" xfId="106" applyNumberFormat="1" applyFont="1" applyFill="1" applyBorder="1" applyAlignment="1">
      <alignment vertical="top" wrapText="1"/>
    </xf>
    <xf numFmtId="0" fontId="74" fillId="5" borderId="5" xfId="2" applyFont="1" applyFill="1" applyBorder="1" applyAlignment="1">
      <alignment horizontal="center" vertical="center" textRotation="90" wrapText="1"/>
    </xf>
    <xf numFmtId="167" fontId="74" fillId="5" borderId="2" xfId="106" applyNumberFormat="1" applyFont="1" applyFill="1" applyBorder="1" applyAlignment="1">
      <alignment horizontal="center" vertical="center" wrapText="1"/>
    </xf>
    <xf numFmtId="0" fontId="74" fillId="5" borderId="29" xfId="106" applyNumberFormat="1" applyFont="1" applyFill="1" applyBorder="1" applyAlignment="1">
      <alignment horizontal="center" vertical="center" wrapText="1"/>
    </xf>
    <xf numFmtId="0" fontId="75" fillId="5" borderId="2" xfId="0" applyFont="1" applyFill="1" applyBorder="1" applyAlignment="1">
      <alignment vertical="top" wrapText="1"/>
    </xf>
    <xf numFmtId="0" fontId="75" fillId="5" borderId="2" xfId="0" applyFont="1" applyFill="1" applyBorder="1" applyAlignment="1">
      <alignment vertical="top"/>
    </xf>
    <xf numFmtId="0" fontId="75" fillId="5" borderId="2" xfId="2" applyFont="1" applyFill="1" applyBorder="1" applyAlignment="1">
      <alignment vertical="top" wrapText="1"/>
    </xf>
    <xf numFmtId="16" fontId="39" fillId="5" borderId="5" xfId="2" applyNumberFormat="1" applyFont="1" applyFill="1" applyBorder="1" applyAlignment="1">
      <alignment horizontal="center" vertical="center" textRotation="90" wrapText="1"/>
    </xf>
    <xf numFmtId="167" fontId="56" fillId="5" borderId="2" xfId="2" applyNumberFormat="1" applyFont="1" applyFill="1" applyBorder="1" applyAlignment="1">
      <alignment horizontal="center" vertical="center" wrapText="1"/>
    </xf>
    <xf numFmtId="0" fontId="39" fillId="5" borderId="2" xfId="2" applyFont="1" applyFill="1" applyBorder="1" applyAlignment="1">
      <alignment vertical="top" wrapText="1"/>
    </xf>
    <xf numFmtId="0" fontId="56" fillId="5" borderId="2" xfId="2" applyFont="1" applyFill="1" applyBorder="1" applyAlignment="1">
      <alignment vertical="top" wrapText="1"/>
    </xf>
    <xf numFmtId="0" fontId="39" fillId="5" borderId="5" xfId="2" applyFont="1" applyFill="1" applyBorder="1" applyAlignment="1">
      <alignment horizontal="center" vertical="center" textRotation="90" wrapText="1"/>
    </xf>
    <xf numFmtId="0" fontId="56" fillId="5" borderId="2" xfId="2" applyNumberFormat="1" applyFont="1" applyFill="1" applyBorder="1" applyAlignment="1">
      <alignment horizontal="left" vertical="top" wrapText="1"/>
    </xf>
    <xf numFmtId="0" fontId="39" fillId="5" borderId="2" xfId="2" applyFont="1" applyFill="1" applyBorder="1" applyAlignment="1">
      <alignment vertical="center" wrapText="1"/>
    </xf>
    <xf numFmtId="0" fontId="56" fillId="5" borderId="2" xfId="2" applyFont="1" applyFill="1" applyBorder="1" applyAlignment="1">
      <alignment vertical="center" wrapText="1"/>
    </xf>
    <xf numFmtId="0" fontId="58" fillId="5" borderId="8" xfId="0" applyFont="1" applyFill="1" applyBorder="1"/>
    <xf numFmtId="0" fontId="58" fillId="5" borderId="9" xfId="0" applyFont="1" applyFill="1" applyBorder="1"/>
    <xf numFmtId="0" fontId="58" fillId="5" borderId="10" xfId="0" applyFont="1" applyFill="1" applyBorder="1"/>
    <xf numFmtId="0" fontId="56" fillId="5" borderId="5" xfId="2" applyNumberFormat="1" applyFont="1" applyFill="1" applyBorder="1" applyAlignment="1">
      <alignment horizontal="left" vertical="top" wrapText="1"/>
    </xf>
    <xf numFmtId="0" fontId="58" fillId="5" borderId="13" xfId="0" applyFont="1" applyFill="1" applyBorder="1"/>
    <xf numFmtId="0" fontId="58" fillId="5" borderId="14" xfId="0" applyFont="1" applyFill="1" applyBorder="1"/>
    <xf numFmtId="0" fontId="58" fillId="5" borderId="15" xfId="0" applyFont="1" applyFill="1" applyBorder="1"/>
    <xf numFmtId="165" fontId="39" fillId="5" borderId="25" xfId="2" applyNumberFormat="1" applyFont="1" applyFill="1" applyBorder="1" applyAlignment="1">
      <alignment horizontal="center" vertical="top" wrapText="1"/>
    </xf>
    <xf numFmtId="165" fontId="6" fillId="5" borderId="2" xfId="106" applyNumberFormat="1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/>
    </xf>
    <xf numFmtId="0" fontId="4" fillId="5" borderId="2" xfId="210" applyFont="1" applyFill="1" applyBorder="1" applyAlignment="1">
      <alignment horizontal="center" vertical="center" wrapText="1"/>
    </xf>
    <xf numFmtId="0" fontId="24" fillId="5" borderId="69" xfId="0" applyFont="1" applyFill="1" applyBorder="1" applyAlignment="1">
      <alignment horizontal="justify" vertical="center" wrapText="1"/>
    </xf>
    <xf numFmtId="0" fontId="24" fillId="5" borderId="70" xfId="0" applyFont="1" applyFill="1" applyBorder="1" applyAlignment="1">
      <alignment horizontal="justify" vertical="center" wrapText="1"/>
    </xf>
    <xf numFmtId="0" fontId="24" fillId="5" borderId="0" xfId="0" applyFont="1" applyFill="1" applyAlignment="1">
      <alignment horizontal="center" vertical="center"/>
    </xf>
    <xf numFmtId="2" fontId="20" fillId="5" borderId="2" xfId="2" applyNumberFormat="1" applyFont="1" applyFill="1" applyBorder="1"/>
    <xf numFmtId="0" fontId="24" fillId="5" borderId="2" xfId="0" applyFont="1" applyFill="1" applyBorder="1" applyAlignment="1">
      <alignment vertical="center" wrapText="1"/>
    </xf>
    <xf numFmtId="0" fontId="5" fillId="5" borderId="2" xfId="210" applyFont="1" applyFill="1" applyBorder="1" applyAlignment="1">
      <alignment horizontal="center" vertical="center" wrapText="1"/>
    </xf>
    <xf numFmtId="0" fontId="5" fillId="5" borderId="9" xfId="2" applyFont="1" applyFill="1" applyBorder="1" applyAlignment="1">
      <alignment horizontal="center" vertical="center" textRotation="90" wrapText="1"/>
    </xf>
    <xf numFmtId="167" fontId="4" fillId="5" borderId="9" xfId="2" applyNumberFormat="1" applyFont="1" applyFill="1" applyBorder="1" applyAlignment="1">
      <alignment horizontal="center" vertical="center" wrapText="1"/>
    </xf>
    <xf numFmtId="167" fontId="6" fillId="5" borderId="9" xfId="106" applyNumberFormat="1" applyFont="1" applyFill="1" applyBorder="1" applyAlignment="1">
      <alignment horizontal="center" vertical="center" wrapText="1"/>
    </xf>
    <xf numFmtId="0" fontId="6" fillId="5" borderId="9" xfId="106" applyNumberFormat="1" applyFont="1" applyFill="1" applyBorder="1" applyAlignment="1">
      <alignment horizontal="center" vertical="center" wrapText="1"/>
    </xf>
    <xf numFmtId="165" fontId="5" fillId="5" borderId="25" xfId="210" applyNumberFormat="1" applyFont="1" applyFill="1" applyBorder="1" applyAlignment="1">
      <alignment horizontal="center" vertical="top" wrapText="1"/>
    </xf>
    <xf numFmtId="2" fontId="5" fillId="5" borderId="25" xfId="2" applyNumberFormat="1" applyFont="1" applyFill="1" applyBorder="1" applyAlignment="1">
      <alignment horizontal="center" vertical="top" wrapText="1"/>
    </xf>
    <xf numFmtId="169" fontId="6" fillId="5" borderId="2" xfId="106" applyNumberFormat="1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textRotation="90" wrapText="1"/>
    </xf>
    <xf numFmtId="16" fontId="5" fillId="5" borderId="2" xfId="2" applyNumberFormat="1" applyFont="1" applyFill="1" applyBorder="1" applyAlignment="1">
      <alignment horizontal="center" vertical="center" textRotation="90" wrapText="1"/>
    </xf>
    <xf numFmtId="169" fontId="4" fillId="5" borderId="2" xfId="2" applyNumberFormat="1" applyFont="1" applyFill="1" applyBorder="1" applyAlignment="1">
      <alignment horizontal="center" vertical="center" wrapText="1"/>
    </xf>
    <xf numFmtId="0" fontId="5" fillId="5" borderId="2" xfId="2" applyFont="1" applyFill="1" applyBorder="1" applyAlignment="1">
      <alignment horizontal="center" vertical="center" textRotation="90" wrapText="1"/>
    </xf>
    <xf numFmtId="0" fontId="43" fillId="5" borderId="4" xfId="106" applyNumberFormat="1" applyFont="1" applyFill="1" applyBorder="1" applyAlignment="1">
      <alignment vertical="top" wrapText="1"/>
    </xf>
    <xf numFmtId="165" fontId="43" fillId="5" borderId="29" xfId="106" applyNumberFormat="1" applyFont="1" applyFill="1" applyBorder="1" applyAlignment="1">
      <alignment horizontal="center" vertical="center" wrapText="1"/>
    </xf>
    <xf numFmtId="0" fontId="61" fillId="5" borderId="43" xfId="0" applyFont="1" applyFill="1" applyBorder="1" applyAlignment="1">
      <alignment horizontal="left" vertical="center" wrapText="1"/>
    </xf>
    <xf numFmtId="0" fontId="33" fillId="5" borderId="2" xfId="2" applyFont="1" applyFill="1" applyBorder="1" applyAlignment="1">
      <alignment vertical="center" wrapText="1"/>
    </xf>
    <xf numFmtId="0" fontId="12" fillId="5" borderId="2" xfId="2" applyFont="1" applyFill="1" applyBorder="1" applyAlignment="1">
      <alignment vertical="center" wrapText="1"/>
    </xf>
    <xf numFmtId="0" fontId="76" fillId="5" borderId="2" xfId="2" applyFont="1" applyFill="1" applyBorder="1"/>
    <xf numFmtId="16" fontId="33" fillId="5" borderId="5" xfId="2" applyNumberFormat="1" applyFont="1" applyFill="1" applyBorder="1" applyAlignment="1">
      <alignment horizontal="center" vertical="center" textRotation="90" wrapText="1"/>
    </xf>
    <xf numFmtId="0" fontId="61" fillId="5" borderId="44" xfId="0" applyFont="1" applyFill="1" applyBorder="1" applyAlignment="1">
      <alignment horizontal="left" vertical="center" wrapText="1"/>
    </xf>
    <xf numFmtId="0" fontId="33" fillId="5" borderId="2" xfId="2" applyFont="1" applyFill="1" applyBorder="1" applyAlignment="1">
      <alignment horizontal="center" vertical="center" wrapText="1"/>
    </xf>
    <xf numFmtId="0" fontId="33" fillId="5" borderId="5" xfId="2" applyFont="1" applyFill="1" applyBorder="1" applyAlignment="1">
      <alignment horizontal="center" vertical="center" textRotation="90" wrapText="1"/>
    </xf>
    <xf numFmtId="0" fontId="79" fillId="5" borderId="43" xfId="0" applyFont="1" applyFill="1" applyBorder="1" applyAlignment="1">
      <alignment horizontal="left" vertical="center" wrapText="1"/>
    </xf>
    <xf numFmtId="0" fontId="77" fillId="5" borderId="8" xfId="0" applyFont="1" applyFill="1" applyBorder="1"/>
    <xf numFmtId="0" fontId="77" fillId="5" borderId="9" xfId="0" applyFont="1" applyFill="1" applyBorder="1"/>
    <xf numFmtId="0" fontId="77" fillId="5" borderId="10" xfId="0" applyFont="1" applyFill="1" applyBorder="1"/>
    <xf numFmtId="0" fontId="79" fillId="5" borderId="44" xfId="0" applyFont="1" applyFill="1" applyBorder="1" applyAlignment="1">
      <alignment horizontal="left" vertical="center" wrapText="1"/>
    </xf>
    <xf numFmtId="0" fontId="77" fillId="5" borderId="2" xfId="0" applyFont="1" applyFill="1" applyBorder="1"/>
    <xf numFmtId="0" fontId="77" fillId="5" borderId="11" xfId="0" applyFont="1" applyFill="1" applyBorder="1"/>
    <xf numFmtId="0" fontId="77" fillId="5" borderId="0" xfId="0" applyFont="1" applyFill="1" applyBorder="1"/>
    <xf numFmtId="0" fontId="77" fillId="5" borderId="12" xfId="0" applyFont="1" applyFill="1" applyBorder="1"/>
    <xf numFmtId="0" fontId="77" fillId="5" borderId="13" xfId="0" applyFont="1" applyFill="1" applyBorder="1"/>
    <xf numFmtId="0" fontId="77" fillId="5" borderId="14" xfId="0" applyFont="1" applyFill="1" applyBorder="1"/>
    <xf numFmtId="0" fontId="77" fillId="5" borderId="15" xfId="0" applyFont="1" applyFill="1" applyBorder="1"/>
    <xf numFmtId="2" fontId="33" fillId="5" borderId="25" xfId="2" applyNumberFormat="1" applyFont="1" applyFill="1" applyBorder="1" applyAlignment="1">
      <alignment horizontal="center" vertical="top" wrapText="1"/>
    </xf>
    <xf numFmtId="0" fontId="35" fillId="5" borderId="2" xfId="106" applyNumberFormat="1" applyFont="1" applyFill="1" applyBorder="1" applyAlignment="1">
      <alignment vertical="top" wrapText="1"/>
    </xf>
    <xf numFmtId="165" fontId="35" fillId="5" borderId="2" xfId="106" applyNumberFormat="1" applyFont="1" applyFill="1" applyBorder="1" applyAlignment="1">
      <alignment vertical="top" wrapText="1"/>
    </xf>
    <xf numFmtId="0" fontId="35" fillId="5" borderId="5" xfId="2" applyFont="1" applyFill="1" applyBorder="1" applyAlignment="1">
      <alignment horizontal="center" vertical="center" textRotation="90" wrapText="1"/>
    </xf>
    <xf numFmtId="167" fontId="35" fillId="5" borderId="2" xfId="106" applyNumberFormat="1" applyFont="1" applyFill="1" applyBorder="1" applyAlignment="1">
      <alignment horizontal="center" vertical="center" wrapText="1"/>
    </xf>
    <xf numFmtId="165" fontId="35" fillId="5" borderId="29" xfId="106" applyNumberFormat="1" applyFont="1" applyFill="1" applyBorder="1" applyAlignment="1">
      <alignment horizontal="center" vertical="center" wrapText="1"/>
    </xf>
    <xf numFmtId="0" fontId="29" fillId="5" borderId="43" xfId="0" applyFont="1" applyFill="1" applyBorder="1" applyAlignment="1">
      <alignment horizontal="left" vertical="center" wrapText="1"/>
    </xf>
    <xf numFmtId="0" fontId="12" fillId="5" borderId="2" xfId="2" applyFont="1" applyFill="1" applyBorder="1" applyAlignment="1">
      <alignment horizontal="center" vertical="center" wrapText="1"/>
    </xf>
    <xf numFmtId="165" fontId="76" fillId="5" borderId="2" xfId="2" applyNumberFormat="1" applyFont="1" applyFill="1" applyBorder="1" applyAlignment="1">
      <alignment horizontal="center"/>
    </xf>
    <xf numFmtId="16" fontId="36" fillId="5" borderId="5" xfId="2" applyNumberFormat="1" applyFont="1" applyFill="1" applyBorder="1" applyAlignment="1">
      <alignment horizontal="center" vertical="center" textRotation="90" wrapText="1"/>
    </xf>
    <xf numFmtId="167" fontId="14" fillId="5" borderId="2" xfId="2" applyNumberFormat="1" applyFont="1" applyFill="1" applyBorder="1" applyAlignment="1">
      <alignment horizontal="center" vertical="center" wrapText="1"/>
    </xf>
    <xf numFmtId="0" fontId="35" fillId="5" borderId="29" xfId="106" applyNumberFormat="1" applyFont="1" applyFill="1" applyBorder="1" applyAlignment="1">
      <alignment horizontal="center" vertical="center" wrapText="1"/>
    </xf>
    <xf numFmtId="0" fontId="29" fillId="5" borderId="44" xfId="0" applyFont="1" applyFill="1" applyBorder="1" applyAlignment="1">
      <alignment horizontal="left" vertical="center" wrapText="1"/>
    </xf>
    <xf numFmtId="0" fontId="76" fillId="5" borderId="2" xfId="2" applyFont="1" applyFill="1" applyBorder="1" applyAlignment="1">
      <alignment horizontal="center"/>
    </xf>
    <xf numFmtId="0" fontId="36" fillId="5" borderId="5" xfId="2" applyFont="1" applyFill="1" applyBorder="1" applyAlignment="1">
      <alignment horizontal="center" vertical="center" textRotation="90" wrapText="1"/>
    </xf>
    <xf numFmtId="168" fontId="76" fillId="5" borderId="2" xfId="2" applyNumberFormat="1" applyFont="1" applyFill="1" applyBorder="1" applyAlignment="1">
      <alignment horizontal="center"/>
    </xf>
    <xf numFmtId="0" fontId="37" fillId="5" borderId="13" xfId="0" applyFont="1" applyFill="1" applyBorder="1"/>
    <xf numFmtId="0" fontId="37" fillId="5" borderId="14" xfId="0" applyFont="1" applyFill="1" applyBorder="1"/>
    <xf numFmtId="0" fontId="37" fillId="5" borderId="15" xfId="0" applyFont="1" applyFill="1" applyBorder="1"/>
    <xf numFmtId="2" fontId="36" fillId="5" borderId="25" xfId="2" applyNumberFormat="1" applyFont="1" applyFill="1" applyBorder="1" applyAlignment="1">
      <alignment horizontal="center" vertical="top" wrapText="1"/>
    </xf>
    <xf numFmtId="165" fontId="5" fillId="5" borderId="25" xfId="2" applyNumberFormat="1" applyFont="1" applyFill="1" applyBorder="1" applyAlignment="1">
      <alignment horizontal="center" vertical="top" wrapText="1"/>
    </xf>
    <xf numFmtId="1" fontId="6" fillId="5" borderId="29" xfId="106" applyNumberFormat="1" applyFont="1" applyFill="1" applyBorder="1" applyAlignment="1">
      <alignment horizontal="center" vertical="center" wrapText="1"/>
    </xf>
    <xf numFmtId="0" fontId="5" fillId="5" borderId="2" xfId="403" applyFont="1" applyFill="1" applyBorder="1" applyAlignment="1">
      <alignment horizontal="center" vertical="center" wrapText="1"/>
    </xf>
    <xf numFmtId="0" fontId="4" fillId="5" borderId="2" xfId="403" applyFont="1" applyFill="1" applyBorder="1" applyAlignment="1">
      <alignment horizontal="center" vertical="center" wrapText="1"/>
    </xf>
    <xf numFmtId="165" fontId="20" fillId="5" borderId="2" xfId="403" applyNumberFormat="1" applyFont="1" applyFill="1" applyBorder="1" applyAlignment="1">
      <alignment horizontal="center" vertical="center"/>
    </xf>
    <xf numFmtId="165" fontId="4" fillId="5" borderId="2" xfId="403" applyNumberFormat="1" applyFont="1" applyFill="1" applyBorder="1" applyAlignment="1">
      <alignment horizontal="center" vertical="center" wrapText="1"/>
    </xf>
    <xf numFmtId="167" fontId="14" fillId="5" borderId="2" xfId="112" applyNumberFormat="1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wrapText="1"/>
    </xf>
    <xf numFmtId="0" fontId="24" fillId="5" borderId="2" xfId="0" applyFont="1" applyFill="1" applyBorder="1" applyAlignment="1">
      <alignment horizontal="center"/>
    </xf>
    <xf numFmtId="1" fontId="24" fillId="5" borderId="2" xfId="0" applyNumberFormat="1" applyFont="1" applyFill="1" applyBorder="1" applyAlignment="1">
      <alignment horizontal="center"/>
    </xf>
    <xf numFmtId="170" fontId="24" fillId="5" borderId="2" xfId="0" applyNumberFormat="1" applyFont="1" applyFill="1" applyBorder="1" applyAlignment="1">
      <alignment horizontal="center"/>
    </xf>
    <xf numFmtId="0" fontId="0" fillId="5" borderId="2" xfId="0" applyFill="1" applyBorder="1" applyAlignment="1">
      <alignment wrapText="1"/>
    </xf>
    <xf numFmtId="165" fontId="20" fillId="5" borderId="2" xfId="403" applyNumberFormat="1" applyFont="1" applyFill="1" applyBorder="1" applyAlignment="1">
      <alignment horizontal="center"/>
    </xf>
    <xf numFmtId="165" fontId="5" fillId="5" borderId="25" xfId="403" applyNumberFormat="1" applyFont="1" applyFill="1" applyBorder="1" applyAlignment="1">
      <alignment horizontal="center" vertical="top" wrapText="1"/>
    </xf>
    <xf numFmtId="0" fontId="33" fillId="5" borderId="2" xfId="106" applyNumberFormat="1" applyFont="1" applyFill="1" applyBorder="1" applyAlignment="1">
      <alignment horizontal="left" wrapText="1"/>
    </xf>
    <xf numFmtId="0" fontId="12" fillId="5" borderId="2" xfId="2" applyNumberFormat="1" applyFont="1" applyFill="1" applyBorder="1" applyAlignment="1">
      <alignment horizontal="left" wrapText="1"/>
    </xf>
    <xf numFmtId="0" fontId="12" fillId="6" borderId="31" xfId="0" applyFont="1" applyFill="1" applyBorder="1" applyAlignment="1">
      <alignment horizontal="left" wrapText="1"/>
    </xf>
    <xf numFmtId="0" fontId="31" fillId="5" borderId="49" xfId="0" applyFont="1" applyFill="1" applyBorder="1" applyAlignment="1">
      <alignment horizontal="right" vertical="top" wrapText="1"/>
    </xf>
    <xf numFmtId="171" fontId="6" fillId="5" borderId="2" xfId="106" applyNumberFormat="1" applyFont="1" applyFill="1" applyBorder="1" applyAlignment="1">
      <alignment vertical="top" wrapText="1"/>
    </xf>
    <xf numFmtId="0" fontId="61" fillId="5" borderId="2" xfId="0" applyFont="1" applyFill="1" applyBorder="1" applyAlignment="1">
      <alignment wrapText="1"/>
    </xf>
    <xf numFmtId="0" fontId="63" fillId="5" borderId="2" xfId="0" applyFont="1" applyFill="1" applyBorder="1"/>
    <xf numFmtId="2" fontId="64" fillId="5" borderId="2" xfId="2" applyNumberFormat="1" applyFont="1" applyFill="1" applyBorder="1"/>
    <xf numFmtId="0" fontId="31" fillId="5" borderId="68" xfId="0" applyFont="1" applyFill="1" applyBorder="1" applyAlignment="1">
      <alignment horizontal="left" vertical="top" wrapText="1"/>
    </xf>
    <xf numFmtId="0" fontId="66" fillId="5" borderId="49" xfId="0" applyFont="1" applyFill="1" applyBorder="1" applyAlignment="1">
      <alignment horizontal="right" vertical="center" wrapText="1"/>
    </xf>
    <xf numFmtId="0" fontId="67" fillId="5" borderId="49" xfId="0" applyFont="1" applyFill="1" applyBorder="1" applyAlignment="1">
      <alignment horizontal="right" vertical="center" wrapText="1"/>
    </xf>
    <xf numFmtId="0" fontId="65" fillId="5" borderId="0" xfId="0" applyFont="1" applyFill="1" applyBorder="1" applyAlignment="1">
      <alignment horizontal="right" vertical="center" wrapText="1"/>
    </xf>
    <xf numFmtId="0" fontId="31" fillId="5" borderId="49" xfId="0" applyFont="1" applyFill="1" applyBorder="1" applyAlignment="1">
      <alignment horizontal="left" vertical="top" wrapText="1"/>
    </xf>
    <xf numFmtId="0" fontId="30" fillId="5" borderId="49" xfId="0" applyFont="1" applyFill="1" applyBorder="1" applyAlignment="1">
      <alignment horizontal="left" vertical="top" wrapText="1"/>
    </xf>
    <xf numFmtId="0" fontId="66" fillId="5" borderId="49" xfId="0" applyFont="1" applyFill="1" applyBorder="1" applyAlignment="1">
      <alignment horizontal="center" vertical="center" wrapText="1"/>
    </xf>
    <xf numFmtId="2" fontId="68" fillId="5" borderId="2" xfId="2" applyNumberFormat="1" applyFont="1" applyFill="1" applyBorder="1"/>
    <xf numFmtId="0" fontId="30" fillId="5" borderId="50" xfId="0" applyFont="1" applyFill="1" applyBorder="1" applyAlignment="1">
      <alignment horizontal="left" vertical="top" wrapText="1"/>
    </xf>
    <xf numFmtId="0" fontId="69" fillId="5" borderId="49" xfId="0" applyFont="1" applyFill="1" applyBorder="1" applyAlignment="1">
      <alignment horizontal="right" vertical="center" wrapText="1"/>
    </xf>
    <xf numFmtId="0" fontId="32" fillId="5" borderId="56" xfId="0" applyFont="1" applyFill="1" applyBorder="1" applyAlignment="1">
      <alignment horizontal="left" vertical="center" wrapText="1"/>
    </xf>
    <xf numFmtId="0" fontId="32" fillId="5" borderId="0" xfId="0" applyFont="1" applyFill="1" applyAlignment="1">
      <alignment horizontal="left" vertical="center" wrapText="1"/>
    </xf>
    <xf numFmtId="0" fontId="32" fillId="5" borderId="57" xfId="0" applyFont="1" applyFill="1" applyBorder="1" applyAlignment="1">
      <alignment horizontal="left" vertical="center" wrapText="1"/>
    </xf>
    <xf numFmtId="0" fontId="69" fillId="5" borderId="49" xfId="0" applyFont="1" applyFill="1" applyBorder="1" applyAlignment="1">
      <alignment horizontal="left" vertical="center" wrapText="1"/>
    </xf>
    <xf numFmtId="0" fontId="34" fillId="5" borderId="50" xfId="0" applyFont="1" applyFill="1" applyBorder="1" applyAlignment="1">
      <alignment horizontal="left" vertical="top" wrapText="1"/>
    </xf>
    <xf numFmtId="0" fontId="32" fillId="5" borderId="58" xfId="0" applyFont="1" applyFill="1" applyBorder="1" applyAlignment="1">
      <alignment horizontal="left" vertical="center" wrapText="1"/>
    </xf>
    <xf numFmtId="0" fontId="32" fillId="5" borderId="59" xfId="0" applyFont="1" applyFill="1" applyBorder="1" applyAlignment="1">
      <alignment horizontal="left" vertical="center" wrapText="1"/>
    </xf>
    <xf numFmtId="0" fontId="32" fillId="5" borderId="60" xfId="0" applyFont="1" applyFill="1" applyBorder="1" applyAlignment="1">
      <alignment horizontal="left" vertical="center" wrapText="1"/>
    </xf>
    <xf numFmtId="0" fontId="28" fillId="5" borderId="61" xfId="0" applyFont="1" applyFill="1" applyBorder="1" applyAlignment="1">
      <alignment vertical="center" wrapText="1"/>
    </xf>
    <xf numFmtId="165" fontId="71" fillId="5" borderId="25" xfId="2" applyNumberFormat="1" applyFont="1" applyFill="1" applyBorder="1" applyAlignment="1">
      <alignment horizontal="center" vertical="top" wrapText="1"/>
    </xf>
    <xf numFmtId="2" fontId="43" fillId="5" borderId="29" xfId="106" applyNumberFormat="1" applyFont="1" applyFill="1" applyBorder="1" applyAlignment="1">
      <alignment horizontal="center" vertical="center" wrapText="1"/>
    </xf>
    <xf numFmtId="0" fontId="33" fillId="5" borderId="2" xfId="106" applyNumberFormat="1" applyFont="1" applyFill="1" applyBorder="1" applyAlignment="1">
      <alignment horizontal="left" vertical="top" wrapText="1"/>
    </xf>
    <xf numFmtId="0" fontId="61" fillId="5" borderId="0" xfId="0" applyFont="1" applyFill="1" applyAlignment="1">
      <alignment horizontal="justify" vertical="center"/>
    </xf>
    <xf numFmtId="0" fontId="12" fillId="5" borderId="2" xfId="2" applyNumberFormat="1" applyFont="1" applyFill="1" applyBorder="1" applyAlignment="1">
      <alignment horizontal="left" vertical="top" wrapText="1"/>
    </xf>
    <xf numFmtId="165" fontId="76" fillId="5" borderId="2" xfId="2" applyNumberFormat="1" applyFont="1" applyFill="1" applyBorder="1"/>
    <xf numFmtId="0" fontId="12" fillId="5" borderId="5" xfId="2" applyNumberFormat="1" applyFont="1" applyFill="1" applyBorder="1" applyAlignment="1">
      <alignment horizontal="left" vertical="top" wrapText="1"/>
    </xf>
    <xf numFmtId="165" fontId="33" fillId="5" borderId="25" xfId="2" applyNumberFormat="1" applyFont="1" applyFill="1" applyBorder="1" applyAlignment="1">
      <alignment horizontal="center" vertical="top" wrapText="1"/>
    </xf>
    <xf numFmtId="2" fontId="6" fillId="5" borderId="2" xfId="106" applyNumberFormat="1" applyFont="1" applyFill="1" applyBorder="1" applyAlignment="1">
      <alignment vertical="top" wrapText="1"/>
    </xf>
    <xf numFmtId="165" fontId="20" fillId="5" borderId="2" xfId="2" applyNumberFormat="1" applyFont="1" applyFill="1" applyBorder="1"/>
    <xf numFmtId="0" fontId="25" fillId="5" borderId="0" xfId="0" applyFont="1" applyFill="1" applyAlignment="1">
      <alignment horizontal="left" wrapText="1"/>
    </xf>
    <xf numFmtId="0" fontId="5" fillId="5" borderId="2" xfId="2" applyFont="1" applyFill="1" applyBorder="1" applyAlignment="1">
      <alignment horizontal="right" vertical="center" wrapText="1"/>
    </xf>
    <xf numFmtId="0" fontId="0" fillId="5" borderId="0" xfId="0" applyFill="1"/>
    <xf numFmtId="0" fontId="24" fillId="5" borderId="2" xfId="0" applyFont="1" applyFill="1" applyBorder="1" applyAlignment="1">
      <alignment vertical="top" wrapText="1"/>
    </xf>
    <xf numFmtId="0" fontId="24" fillId="5" borderId="2" xfId="0" applyFont="1" applyFill="1" applyBorder="1" applyAlignment="1">
      <alignment vertical="center"/>
    </xf>
    <xf numFmtId="0" fontId="24" fillId="5" borderId="0" xfId="0" applyFont="1" applyFill="1" applyAlignment="1">
      <alignment vertical="top" wrapText="1"/>
    </xf>
    <xf numFmtId="0" fontId="24" fillId="5" borderId="5" xfId="0" applyNumberFormat="1" applyFont="1" applyFill="1" applyBorder="1" applyAlignment="1">
      <alignment horizontal="left" vertical="top" wrapText="1"/>
    </xf>
    <xf numFmtId="0" fontId="24" fillId="5" borderId="2" xfId="0" applyFont="1" applyFill="1" applyBorder="1"/>
    <xf numFmtId="0" fontId="24" fillId="5" borderId="2" xfId="0" applyFont="1" applyFill="1" applyBorder="1" applyAlignment="1">
      <alignment horizontal="justify" vertical="center"/>
    </xf>
    <xf numFmtId="165" fontId="5" fillId="5" borderId="10" xfId="2" applyNumberFormat="1" applyFont="1" applyFill="1" applyBorder="1" applyAlignment="1">
      <alignment horizontal="center" vertical="top" wrapText="1"/>
    </xf>
    <xf numFmtId="0" fontId="4" fillId="5" borderId="2" xfId="57" applyFont="1" applyFill="1" applyBorder="1" applyAlignment="1">
      <alignment horizontal="left" vertical="center" wrapText="1"/>
    </xf>
    <xf numFmtId="0" fontId="20" fillId="5" borderId="2" xfId="2" applyNumberFormat="1" applyFont="1" applyFill="1" applyBorder="1" applyAlignment="1">
      <alignment horizontal="center" vertical="top"/>
    </xf>
    <xf numFmtId="0" fontId="80" fillId="5" borderId="43" xfId="0" applyFont="1" applyFill="1" applyBorder="1" applyAlignment="1">
      <alignment horizontal="left" vertical="center" wrapText="1"/>
    </xf>
    <xf numFmtId="0" fontId="80" fillId="5" borderId="44" xfId="0" applyFont="1" applyFill="1" applyBorder="1" applyAlignment="1">
      <alignment horizontal="left" vertical="center" wrapText="1"/>
    </xf>
    <xf numFmtId="1" fontId="4" fillId="5" borderId="2" xfId="403" applyNumberFormat="1" applyFont="1" applyFill="1" applyBorder="1" applyAlignment="1">
      <alignment horizontal="center" vertical="center" wrapText="1"/>
    </xf>
    <xf numFmtId="0" fontId="21" fillId="5" borderId="0" xfId="57" applyFont="1" applyFill="1" applyBorder="1" applyAlignment="1">
      <alignment horizontal="left" vertical="center" wrapText="1"/>
    </xf>
    <xf numFmtId="0" fontId="5" fillId="5" borderId="0" xfId="2" applyFont="1" applyFill="1" applyBorder="1" applyAlignment="1">
      <alignment horizontal="center" vertical="top" wrapText="1"/>
    </xf>
    <xf numFmtId="0" fontId="20" fillId="5" borderId="0" xfId="2" applyFont="1" applyFill="1" applyBorder="1" applyAlignment="1">
      <alignment horizontal="center" vertical="top"/>
    </xf>
    <xf numFmtId="0" fontId="4" fillId="5" borderId="0" xfId="2" applyFont="1" applyFill="1" applyBorder="1" applyAlignment="1">
      <alignment horizontal="left" vertical="top" wrapText="1"/>
    </xf>
    <xf numFmtId="0" fontId="4" fillId="5" borderId="1" xfId="2" applyFont="1" applyFill="1" applyBorder="1" applyAlignment="1">
      <alignment horizontal="center" vertical="top" wrapText="1"/>
    </xf>
    <xf numFmtId="0" fontId="4" fillId="5" borderId="3" xfId="2" applyFont="1" applyFill="1" applyBorder="1" applyAlignment="1">
      <alignment horizontal="center" vertical="top" wrapText="1"/>
    </xf>
    <xf numFmtId="0" fontId="4" fillId="5" borderId="4" xfId="2" applyFont="1" applyFill="1" applyBorder="1" applyAlignment="1">
      <alignment horizontal="center" vertical="top" wrapText="1"/>
    </xf>
    <xf numFmtId="0" fontId="21" fillId="5" borderId="1" xfId="2" applyFont="1" applyFill="1" applyBorder="1" applyAlignment="1">
      <alignment horizontal="center" vertical="top" wrapText="1"/>
    </xf>
    <xf numFmtId="0" fontId="21" fillId="5" borderId="3" xfId="2" applyFont="1" applyFill="1" applyBorder="1" applyAlignment="1">
      <alignment horizontal="center" vertical="top" wrapText="1"/>
    </xf>
    <xf numFmtId="0" fontId="21" fillId="5" borderId="4" xfId="2" applyFont="1" applyFill="1" applyBorder="1" applyAlignment="1">
      <alignment horizontal="center" vertical="top" wrapText="1"/>
    </xf>
    <xf numFmtId="0" fontId="25" fillId="5" borderId="8" xfId="0" applyFont="1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/>
    </xf>
    <xf numFmtId="0" fontId="0" fillId="5" borderId="10" xfId="0" applyFill="1" applyBorder="1" applyAlignment="1">
      <alignment horizontal="left" vertical="top"/>
    </xf>
    <xf numFmtId="0" fontId="0" fillId="5" borderId="11" xfId="0" applyFill="1" applyBorder="1" applyAlignment="1">
      <alignment horizontal="left" vertical="top"/>
    </xf>
    <xf numFmtId="0" fontId="0" fillId="5" borderId="0" xfId="0" applyFill="1" applyBorder="1" applyAlignment="1">
      <alignment horizontal="left" vertical="top"/>
    </xf>
    <xf numFmtId="0" fontId="0" fillId="5" borderId="12" xfId="0" applyFill="1" applyBorder="1" applyAlignment="1">
      <alignment horizontal="left" vertical="top"/>
    </xf>
    <xf numFmtId="0" fontId="0" fillId="5" borderId="71" xfId="0" applyFill="1" applyBorder="1" applyAlignment="1">
      <alignment horizontal="left" vertical="top"/>
    </xf>
    <xf numFmtId="0" fontId="0" fillId="5" borderId="72" xfId="0" applyFill="1" applyBorder="1" applyAlignment="1">
      <alignment horizontal="left" vertical="top"/>
    </xf>
    <xf numFmtId="0" fontId="0" fillId="5" borderId="67" xfId="0" applyFill="1" applyBorder="1" applyAlignment="1">
      <alignment horizontal="left" vertical="top"/>
    </xf>
    <xf numFmtId="0" fontId="6" fillId="5" borderId="8" xfId="106" applyNumberFormat="1" applyFont="1" applyFill="1" applyBorder="1" applyAlignment="1">
      <alignment horizontal="left" vertical="top" wrapText="1"/>
    </xf>
    <xf numFmtId="0" fontId="6" fillId="5" borderId="9" xfId="106" applyNumberFormat="1" applyFont="1" applyFill="1" applyBorder="1" applyAlignment="1">
      <alignment horizontal="left" vertical="top" wrapText="1"/>
    </xf>
    <xf numFmtId="0" fontId="6" fillId="5" borderId="11" xfId="106" applyNumberFormat="1" applyFont="1" applyFill="1" applyBorder="1" applyAlignment="1">
      <alignment horizontal="left" vertical="top" wrapText="1"/>
    </xf>
    <xf numFmtId="0" fontId="6" fillId="5" borderId="0" xfId="106" applyNumberFormat="1" applyFont="1" applyFill="1" applyBorder="1" applyAlignment="1">
      <alignment horizontal="left" vertical="top" wrapText="1"/>
    </xf>
    <xf numFmtId="0" fontId="4" fillId="5" borderId="2" xfId="2" applyFont="1" applyFill="1" applyBorder="1" applyAlignment="1">
      <alignment horizontal="center" vertical="top" wrapText="1"/>
    </xf>
    <xf numFmtId="0" fontId="4" fillId="0" borderId="17" xfId="2" applyFont="1" applyFill="1" applyBorder="1" applyAlignment="1">
      <alignment horizontal="center" vertical="top" wrapText="1"/>
    </xf>
    <xf numFmtId="0" fontId="4" fillId="0" borderId="18" xfId="2" applyFont="1" applyFill="1" applyBorder="1" applyAlignment="1">
      <alignment horizontal="center" vertical="top" wrapText="1"/>
    </xf>
    <xf numFmtId="0" fontId="4" fillId="0" borderId="19" xfId="2" applyFont="1" applyFill="1" applyBorder="1" applyAlignment="1">
      <alignment horizontal="center" vertical="top" wrapText="1"/>
    </xf>
    <xf numFmtId="0" fontId="21" fillId="5" borderId="20" xfId="2" applyFont="1" applyFill="1" applyBorder="1" applyAlignment="1">
      <alignment horizontal="center" vertical="top" wrapText="1"/>
    </xf>
    <xf numFmtId="0" fontId="4" fillId="5" borderId="17" xfId="2" applyFont="1" applyFill="1" applyBorder="1" applyAlignment="1">
      <alignment horizontal="center" vertical="top" wrapText="1"/>
    </xf>
    <xf numFmtId="0" fontId="4" fillId="5" borderId="18" xfId="2" applyFont="1" applyFill="1" applyBorder="1" applyAlignment="1">
      <alignment horizontal="center" vertical="top" wrapText="1"/>
    </xf>
    <xf numFmtId="0" fontId="4" fillId="5" borderId="19" xfId="2" applyFont="1" applyFill="1" applyBorder="1" applyAlignment="1">
      <alignment horizontal="center" vertical="top" wrapText="1"/>
    </xf>
    <xf numFmtId="167" fontId="20" fillId="5" borderId="1" xfId="2" applyNumberFormat="1" applyFont="1" applyFill="1" applyBorder="1" applyAlignment="1">
      <alignment horizontal="center" vertical="top"/>
    </xf>
    <xf numFmtId="0" fontId="20" fillId="5" borderId="3" xfId="2" applyFont="1" applyFill="1" applyBorder="1" applyAlignment="1">
      <alignment horizontal="center" vertical="top"/>
    </xf>
    <xf numFmtId="0" fontId="4" fillId="5" borderId="21" xfId="2" applyFont="1" applyFill="1" applyBorder="1" applyAlignment="1">
      <alignment horizontal="left" vertical="top" wrapText="1"/>
    </xf>
    <xf numFmtId="0" fontId="4" fillId="5" borderId="16" xfId="2" applyFont="1" applyFill="1" applyBorder="1" applyAlignment="1">
      <alignment horizontal="left" vertical="top" wrapText="1"/>
    </xf>
    <xf numFmtId="0" fontId="5" fillId="5" borderId="8" xfId="106" applyNumberFormat="1" applyFont="1" applyFill="1" applyBorder="1" applyAlignment="1">
      <alignment horizontal="left" vertical="top" wrapText="1"/>
    </xf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0" xfId="0" applyFill="1"/>
    <xf numFmtId="0" fontId="0" fillId="5" borderId="12" xfId="0" applyFill="1" applyBorder="1"/>
    <xf numFmtId="0" fontId="0" fillId="5" borderId="0" xfId="0" applyFill="1" applyBorder="1"/>
    <xf numFmtId="0" fontId="21" fillId="5" borderId="8" xfId="57" applyFont="1" applyFill="1" applyBorder="1" applyAlignment="1">
      <alignment horizontal="left" vertical="center" wrapText="1"/>
    </xf>
    <xf numFmtId="0" fontId="21" fillId="5" borderId="9" xfId="57" applyFont="1" applyFill="1" applyBorder="1" applyAlignment="1">
      <alignment horizontal="left" vertical="center" wrapText="1"/>
    </xf>
    <xf numFmtId="0" fontId="21" fillId="5" borderId="10" xfId="57" applyFont="1" applyFill="1" applyBorder="1" applyAlignment="1">
      <alignment horizontal="left" vertical="center" wrapText="1"/>
    </xf>
    <xf numFmtId="0" fontId="40" fillId="0" borderId="0" xfId="0" applyFont="1" applyAlignment="1">
      <alignment horizontal="center" vertical="top" wrapText="1"/>
    </xf>
    <xf numFmtId="0" fontId="40" fillId="5" borderId="8" xfId="57" applyFont="1" applyFill="1" applyBorder="1" applyAlignment="1">
      <alignment horizontal="left" vertical="center" wrapText="1"/>
    </xf>
    <xf numFmtId="0" fontId="40" fillId="5" borderId="24" xfId="57" applyFont="1" applyFill="1" applyBorder="1" applyAlignment="1">
      <alignment horizontal="left" vertical="center" wrapText="1"/>
    </xf>
    <xf numFmtId="0" fontId="40" fillId="5" borderId="25" xfId="57" applyFont="1" applyFill="1" applyBorder="1" applyAlignment="1">
      <alignment horizontal="left" vertical="center" wrapText="1"/>
    </xf>
    <xf numFmtId="0" fontId="4" fillId="0" borderId="39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38" xfId="2" applyFont="1" applyFill="1" applyBorder="1" applyAlignment="1">
      <alignment horizontal="center" vertical="center" wrapText="1"/>
    </xf>
    <xf numFmtId="0" fontId="4" fillId="0" borderId="42" xfId="2" applyFont="1" applyFill="1" applyBorder="1" applyAlignment="1">
      <alignment horizontal="center" vertical="center" wrapText="1"/>
    </xf>
    <xf numFmtId="0" fontId="5" fillId="0" borderId="26" xfId="57" applyFont="1" applyFill="1" applyBorder="1" applyAlignment="1">
      <alignment horizontal="center" vertical="center" wrapText="1"/>
    </xf>
    <xf numFmtId="0" fontId="5" fillId="0" borderId="27" xfId="57" applyFont="1" applyFill="1" applyBorder="1" applyAlignment="1">
      <alignment horizontal="center" vertical="center" wrapText="1"/>
    </xf>
    <xf numFmtId="0" fontId="5" fillId="0" borderId="28" xfId="57" applyFont="1" applyFill="1" applyBorder="1" applyAlignment="1">
      <alignment horizontal="center" vertical="center" wrapText="1"/>
    </xf>
    <xf numFmtId="0" fontId="38" fillId="5" borderId="21" xfId="2" applyFont="1" applyFill="1" applyBorder="1" applyAlignment="1">
      <alignment horizontal="left" vertical="top" wrapText="1"/>
    </xf>
    <xf numFmtId="0" fontId="4" fillId="5" borderId="22" xfId="2" applyFont="1" applyFill="1" applyBorder="1" applyAlignment="1">
      <alignment horizontal="left" vertical="top" wrapText="1"/>
    </xf>
    <xf numFmtId="0" fontId="5" fillId="5" borderId="9" xfId="106" applyNumberFormat="1" applyFont="1" applyFill="1" applyBorder="1" applyAlignment="1">
      <alignment horizontal="left" vertical="top" wrapText="1"/>
    </xf>
    <xf numFmtId="0" fontId="5" fillId="5" borderId="10" xfId="106" applyNumberFormat="1" applyFont="1" applyFill="1" applyBorder="1" applyAlignment="1">
      <alignment horizontal="left" vertical="top" wrapText="1"/>
    </xf>
    <xf numFmtId="0" fontId="5" fillId="5" borderId="11" xfId="106" applyNumberFormat="1" applyFont="1" applyFill="1" applyBorder="1" applyAlignment="1">
      <alignment horizontal="left" vertical="top" wrapText="1"/>
    </xf>
    <xf numFmtId="0" fontId="5" fillId="5" borderId="0" xfId="106" applyNumberFormat="1" applyFont="1" applyFill="1" applyBorder="1" applyAlignment="1">
      <alignment horizontal="left" vertical="top" wrapText="1"/>
    </xf>
    <xf numFmtId="0" fontId="5" fillId="5" borderId="12" xfId="106" applyNumberFormat="1" applyFont="1" applyFill="1" applyBorder="1" applyAlignment="1">
      <alignment horizontal="left" vertical="top" wrapText="1"/>
    </xf>
    <xf numFmtId="0" fontId="5" fillId="5" borderId="13" xfId="106" applyNumberFormat="1" applyFont="1" applyFill="1" applyBorder="1" applyAlignment="1">
      <alignment horizontal="left" vertical="top" wrapText="1"/>
    </xf>
    <xf numFmtId="0" fontId="5" fillId="5" borderId="14" xfId="106" applyNumberFormat="1" applyFont="1" applyFill="1" applyBorder="1" applyAlignment="1">
      <alignment horizontal="left" vertical="top" wrapText="1"/>
    </xf>
    <xf numFmtId="0" fontId="5" fillId="5" borderId="15" xfId="106" applyNumberFormat="1" applyFont="1" applyFill="1" applyBorder="1" applyAlignment="1">
      <alignment horizontal="left" vertical="top" wrapText="1"/>
    </xf>
    <xf numFmtId="165" fontId="52" fillId="5" borderId="1" xfId="2" applyNumberFormat="1" applyFont="1" applyFill="1" applyBorder="1" applyAlignment="1">
      <alignment horizontal="center" vertical="top"/>
    </xf>
    <xf numFmtId="165" fontId="52" fillId="5" borderId="3" xfId="2" applyNumberFormat="1" applyFont="1" applyFill="1" applyBorder="1" applyAlignment="1">
      <alignment horizontal="center" vertical="top"/>
    </xf>
    <xf numFmtId="165" fontId="52" fillId="5" borderId="20" xfId="2" applyNumberFormat="1" applyFont="1" applyFill="1" applyBorder="1" applyAlignment="1">
      <alignment horizontal="center" vertical="top"/>
    </xf>
    <xf numFmtId="0" fontId="4" fillId="0" borderId="40" xfId="2" applyFont="1" applyFill="1" applyBorder="1" applyAlignment="1">
      <alignment horizontal="center" vertical="center" wrapText="1"/>
    </xf>
    <xf numFmtId="0" fontId="4" fillId="0" borderId="41" xfId="2" applyFont="1" applyFill="1" applyBorder="1" applyAlignment="1">
      <alignment horizontal="center" vertical="center" wrapText="1"/>
    </xf>
    <xf numFmtId="0" fontId="13" fillId="0" borderId="26" xfId="2" applyFont="1" applyFill="1" applyBorder="1" applyAlignment="1">
      <alignment horizontal="center" vertical="center" wrapText="1"/>
    </xf>
    <xf numFmtId="0" fontId="13" fillId="0" borderId="27" xfId="2" applyFont="1" applyFill="1" applyBorder="1" applyAlignment="1">
      <alignment horizontal="center" vertical="center" wrapText="1"/>
    </xf>
    <xf numFmtId="0" fontId="13" fillId="0" borderId="28" xfId="2" applyFont="1" applyFill="1" applyBorder="1" applyAlignment="1">
      <alignment horizontal="center" vertical="center" wrapText="1"/>
    </xf>
    <xf numFmtId="0" fontId="5" fillId="0" borderId="26" xfId="2" applyFont="1" applyFill="1" applyBorder="1" applyAlignment="1">
      <alignment horizontal="center" vertical="center"/>
    </xf>
    <xf numFmtId="0" fontId="5" fillId="0" borderId="27" xfId="2" applyFont="1" applyFill="1" applyBorder="1" applyAlignment="1">
      <alignment horizontal="center" vertical="center"/>
    </xf>
    <xf numFmtId="0" fontId="5" fillId="0" borderId="28" xfId="2" applyFont="1" applyFill="1" applyBorder="1" applyAlignment="1">
      <alignment horizontal="center" vertical="center"/>
    </xf>
    <xf numFmtId="0" fontId="51" fillId="5" borderId="1" xfId="2" applyFont="1" applyFill="1" applyBorder="1" applyAlignment="1">
      <alignment horizontal="center" vertical="top" wrapText="1"/>
    </xf>
    <xf numFmtId="0" fontId="31" fillId="5" borderId="3" xfId="2" applyFont="1" applyFill="1" applyBorder="1" applyAlignment="1">
      <alignment horizontal="center" vertical="top" wrapText="1"/>
    </xf>
    <xf numFmtId="0" fontId="31" fillId="5" borderId="20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top" wrapText="1"/>
    </xf>
    <xf numFmtId="0" fontId="21" fillId="5" borderId="39" xfId="2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horizontal="center" vertical="center" wrapText="1"/>
    </xf>
    <xf numFmtId="0" fontId="21" fillId="5" borderId="20" xfId="2" applyFont="1" applyFill="1" applyBorder="1" applyAlignment="1">
      <alignment horizontal="center" vertical="center" wrapText="1"/>
    </xf>
    <xf numFmtId="0" fontId="4" fillId="5" borderId="38" xfId="2" applyFont="1" applyFill="1" applyBorder="1" applyAlignment="1">
      <alignment horizontal="left" vertical="top" wrapText="1"/>
    </xf>
    <xf numFmtId="0" fontId="4" fillId="5" borderId="23" xfId="57" applyFont="1" applyFill="1" applyBorder="1" applyAlignment="1">
      <alignment horizontal="center" vertical="center" wrapText="1"/>
    </xf>
    <xf numFmtId="0" fontId="4" fillId="5" borderId="24" xfId="57" applyFont="1" applyFill="1" applyBorder="1" applyAlignment="1">
      <alignment horizontal="center" vertical="center" wrapText="1"/>
    </xf>
    <xf numFmtId="0" fontId="4" fillId="5" borderId="25" xfId="57" applyFont="1" applyFill="1" applyBorder="1" applyAlignment="1">
      <alignment horizontal="center" vertical="center" wrapText="1"/>
    </xf>
    <xf numFmtId="0" fontId="46" fillId="5" borderId="1" xfId="2" applyFont="1" applyFill="1" applyBorder="1" applyAlignment="1">
      <alignment horizontal="center" vertical="center" wrapText="1"/>
    </xf>
    <xf numFmtId="0" fontId="20" fillId="5" borderId="1" xfId="2" applyFont="1" applyFill="1" applyBorder="1" applyAlignment="1">
      <alignment horizontal="center" vertical="top"/>
    </xf>
    <xf numFmtId="0" fontId="42" fillId="5" borderId="21" xfId="2" applyFont="1" applyFill="1" applyBorder="1" applyAlignment="1">
      <alignment horizontal="left" vertical="top" wrapText="1"/>
    </xf>
    <xf numFmtId="0" fontId="42" fillId="5" borderId="16" xfId="2" applyFont="1" applyFill="1" applyBorder="1" applyAlignment="1">
      <alignment horizontal="left" vertical="top" wrapText="1"/>
    </xf>
    <xf numFmtId="0" fontId="42" fillId="5" borderId="22" xfId="2" applyFont="1" applyFill="1" applyBorder="1" applyAlignment="1">
      <alignment horizontal="left" vertical="top" wrapText="1"/>
    </xf>
    <xf numFmtId="0" fontId="36" fillId="5" borderId="8" xfId="106" applyNumberFormat="1" applyFont="1" applyFill="1" applyBorder="1" applyAlignment="1">
      <alignment horizontal="left" vertical="top" wrapText="1"/>
    </xf>
    <xf numFmtId="0" fontId="36" fillId="5" borderId="9" xfId="106" applyNumberFormat="1" applyFont="1" applyFill="1" applyBorder="1" applyAlignment="1">
      <alignment horizontal="left" vertical="top" wrapText="1"/>
    </xf>
    <xf numFmtId="0" fontId="36" fillId="5" borderId="10" xfId="106" applyNumberFormat="1" applyFont="1" applyFill="1" applyBorder="1" applyAlignment="1">
      <alignment horizontal="left" vertical="top" wrapText="1"/>
    </xf>
    <xf numFmtId="0" fontId="36" fillId="5" borderId="11" xfId="106" applyNumberFormat="1" applyFont="1" applyFill="1" applyBorder="1" applyAlignment="1">
      <alignment horizontal="left" vertical="top" wrapText="1"/>
    </xf>
    <xf numFmtId="0" fontId="36" fillId="5" borderId="0" xfId="106" applyNumberFormat="1" applyFont="1" applyFill="1" applyBorder="1" applyAlignment="1">
      <alignment horizontal="left" vertical="top" wrapText="1"/>
    </xf>
    <xf numFmtId="0" fontId="36" fillId="5" borderId="12" xfId="106" applyNumberFormat="1" applyFont="1" applyFill="1" applyBorder="1" applyAlignment="1">
      <alignment horizontal="left" vertical="top" wrapText="1"/>
    </xf>
    <xf numFmtId="0" fontId="36" fillId="5" borderId="13" xfId="106" applyNumberFormat="1" applyFont="1" applyFill="1" applyBorder="1" applyAlignment="1">
      <alignment horizontal="left" vertical="top" wrapText="1"/>
    </xf>
    <xf numFmtId="0" fontId="36" fillId="5" borderId="14" xfId="106" applyNumberFormat="1" applyFont="1" applyFill="1" applyBorder="1" applyAlignment="1">
      <alignment horizontal="left" vertical="top" wrapText="1"/>
    </xf>
    <xf numFmtId="0" fontId="36" fillId="5" borderId="15" xfId="106" applyNumberFormat="1" applyFont="1" applyFill="1" applyBorder="1" applyAlignment="1">
      <alignment horizontal="left" vertical="top" wrapText="1"/>
    </xf>
    <xf numFmtId="0" fontId="60" fillId="5" borderId="39" xfId="2" applyFont="1" applyFill="1" applyBorder="1" applyAlignment="1">
      <alignment horizontal="center" vertical="top" wrapText="1"/>
    </xf>
    <xf numFmtId="0" fontId="60" fillId="5" borderId="3" xfId="2" applyFont="1" applyFill="1" applyBorder="1" applyAlignment="1">
      <alignment horizontal="center" vertical="top" wrapText="1"/>
    </xf>
    <xf numFmtId="0" fontId="60" fillId="5" borderId="20" xfId="2" applyFont="1" applyFill="1" applyBorder="1" applyAlignment="1">
      <alignment horizontal="center" vertical="top" wrapText="1"/>
    </xf>
    <xf numFmtId="165" fontId="20" fillId="5" borderId="2" xfId="2" applyNumberFormat="1" applyFont="1" applyFill="1" applyBorder="1" applyAlignment="1">
      <alignment horizontal="center" vertical="top"/>
    </xf>
    <xf numFmtId="0" fontId="56" fillId="5" borderId="38" xfId="2" applyFont="1" applyFill="1" applyBorder="1" applyAlignment="1">
      <alignment horizontal="left" vertical="top" wrapText="1"/>
    </xf>
    <xf numFmtId="0" fontId="56" fillId="5" borderId="16" xfId="2" applyFont="1" applyFill="1" applyBorder="1" applyAlignment="1">
      <alignment horizontal="left" vertical="top" wrapText="1"/>
    </xf>
    <xf numFmtId="0" fontId="56" fillId="5" borderId="22" xfId="2" applyFont="1" applyFill="1" applyBorder="1" applyAlignment="1">
      <alignment horizontal="left" vertical="top" wrapText="1"/>
    </xf>
    <xf numFmtId="165" fontId="57" fillId="5" borderId="1" xfId="2" applyNumberFormat="1" applyFont="1" applyFill="1" applyBorder="1" applyAlignment="1">
      <alignment horizontal="center" vertical="top"/>
    </xf>
    <xf numFmtId="165" fontId="57" fillId="5" borderId="3" xfId="2" applyNumberFormat="1" applyFont="1" applyFill="1" applyBorder="1" applyAlignment="1">
      <alignment horizontal="center" vertical="top"/>
    </xf>
    <xf numFmtId="165" fontId="57" fillId="5" borderId="20" xfId="2" applyNumberFormat="1" applyFont="1" applyFill="1" applyBorder="1" applyAlignment="1">
      <alignment horizontal="center" vertical="top"/>
    </xf>
    <xf numFmtId="0" fontId="56" fillId="5" borderId="21" xfId="2" applyFont="1" applyFill="1" applyBorder="1" applyAlignment="1">
      <alignment horizontal="left" vertical="top" wrapText="1"/>
    </xf>
    <xf numFmtId="0" fontId="21" fillId="5" borderId="1" xfId="2" applyFont="1" applyFill="1" applyBorder="1" applyAlignment="1">
      <alignment horizontal="center" vertical="center" wrapText="1"/>
    </xf>
    <xf numFmtId="2" fontId="20" fillId="5" borderId="1" xfId="2" applyNumberFormat="1" applyFont="1" applyFill="1" applyBorder="1" applyAlignment="1">
      <alignment horizontal="center" vertical="top"/>
    </xf>
    <xf numFmtId="2" fontId="20" fillId="5" borderId="3" xfId="2" applyNumberFormat="1" applyFont="1" applyFill="1" applyBorder="1" applyAlignment="1">
      <alignment horizontal="center" vertical="top"/>
    </xf>
    <xf numFmtId="2" fontId="20" fillId="5" borderId="20" xfId="2" applyNumberFormat="1" applyFont="1" applyFill="1" applyBorder="1" applyAlignment="1">
      <alignment horizontal="center" vertical="top"/>
    </xf>
    <xf numFmtId="0" fontId="21" fillId="5" borderId="23" xfId="57" applyFont="1" applyFill="1" applyBorder="1" applyAlignment="1">
      <alignment horizontal="left" vertical="center" wrapText="1"/>
    </xf>
    <xf numFmtId="0" fontId="21" fillId="5" borderId="24" xfId="57" applyFont="1" applyFill="1" applyBorder="1" applyAlignment="1">
      <alignment horizontal="left" vertical="center" wrapText="1"/>
    </xf>
    <xf numFmtId="0" fontId="21" fillId="5" borderId="25" xfId="57" applyFont="1" applyFill="1" applyBorder="1" applyAlignment="1">
      <alignment horizontal="left" vertical="center" wrapText="1"/>
    </xf>
    <xf numFmtId="0" fontId="60" fillId="5" borderId="39" xfId="2" applyFont="1" applyFill="1" applyBorder="1" applyAlignment="1">
      <alignment horizontal="left" vertical="top" wrapText="1"/>
    </xf>
    <xf numFmtId="0" fontId="60" fillId="5" borderId="3" xfId="2" applyFont="1" applyFill="1" applyBorder="1" applyAlignment="1">
      <alignment horizontal="left" vertical="top" wrapText="1"/>
    </xf>
    <xf numFmtId="0" fontId="60" fillId="5" borderId="20" xfId="2" applyFont="1" applyFill="1" applyBorder="1" applyAlignment="1">
      <alignment horizontal="left" vertical="top" wrapText="1"/>
    </xf>
    <xf numFmtId="0" fontId="57" fillId="5" borderId="1" xfId="2" applyFont="1" applyFill="1" applyBorder="1" applyAlignment="1">
      <alignment horizontal="center" vertical="top"/>
    </xf>
    <xf numFmtId="0" fontId="57" fillId="5" borderId="3" xfId="2" applyFont="1" applyFill="1" applyBorder="1" applyAlignment="1">
      <alignment horizontal="center" vertical="top"/>
    </xf>
    <xf numFmtId="0" fontId="57" fillId="5" borderId="20" xfId="2" applyFont="1" applyFill="1" applyBorder="1" applyAlignment="1">
      <alignment horizontal="center" vertical="top"/>
    </xf>
    <xf numFmtId="0" fontId="39" fillId="5" borderId="8" xfId="106" applyNumberFormat="1" applyFont="1" applyFill="1" applyBorder="1" applyAlignment="1">
      <alignment horizontal="left" vertical="top" wrapText="1"/>
    </xf>
    <xf numFmtId="0" fontId="39" fillId="5" borderId="9" xfId="106" applyNumberFormat="1" applyFont="1" applyFill="1" applyBorder="1" applyAlignment="1">
      <alignment horizontal="left" vertical="top" wrapText="1"/>
    </xf>
    <xf numFmtId="0" fontId="39" fillId="5" borderId="10" xfId="106" applyNumberFormat="1" applyFont="1" applyFill="1" applyBorder="1" applyAlignment="1">
      <alignment horizontal="left" vertical="top" wrapText="1"/>
    </xf>
    <xf numFmtId="0" fontId="39" fillId="5" borderId="11" xfId="106" applyNumberFormat="1" applyFont="1" applyFill="1" applyBorder="1" applyAlignment="1">
      <alignment horizontal="left" vertical="top" wrapText="1"/>
    </xf>
    <xf numFmtId="0" fontId="39" fillId="5" borderId="0" xfId="106" applyNumberFormat="1" applyFont="1" applyFill="1" applyBorder="1" applyAlignment="1">
      <alignment horizontal="left" vertical="top" wrapText="1"/>
    </xf>
    <xf numFmtId="0" fontId="39" fillId="5" borderId="12" xfId="106" applyNumberFormat="1" applyFont="1" applyFill="1" applyBorder="1" applyAlignment="1">
      <alignment horizontal="left" vertical="top" wrapText="1"/>
    </xf>
    <xf numFmtId="0" fontId="39" fillId="5" borderId="13" xfId="106" applyNumberFormat="1" applyFont="1" applyFill="1" applyBorder="1" applyAlignment="1">
      <alignment horizontal="left" vertical="top" wrapText="1"/>
    </xf>
    <xf numFmtId="0" fontId="39" fillId="5" borderId="14" xfId="106" applyNumberFormat="1" applyFont="1" applyFill="1" applyBorder="1" applyAlignment="1">
      <alignment horizontal="left" vertical="top" wrapText="1"/>
    </xf>
    <xf numFmtId="0" fontId="39" fillId="5" borderId="15" xfId="106" applyNumberFormat="1" applyFont="1" applyFill="1" applyBorder="1" applyAlignment="1">
      <alignment horizontal="left" vertical="top" wrapText="1"/>
    </xf>
    <xf numFmtId="0" fontId="60" fillId="5" borderId="23" xfId="57" applyFont="1" applyFill="1" applyBorder="1" applyAlignment="1">
      <alignment horizontal="left" vertical="center" wrapText="1"/>
    </xf>
    <xf numFmtId="0" fontId="60" fillId="5" borderId="24" xfId="57" applyFont="1" applyFill="1" applyBorder="1" applyAlignment="1">
      <alignment horizontal="left" vertical="center" wrapText="1"/>
    </xf>
    <xf numFmtId="0" fontId="60" fillId="5" borderId="25" xfId="57" applyFont="1" applyFill="1" applyBorder="1" applyAlignment="1">
      <alignment horizontal="left" vertical="center" wrapText="1"/>
    </xf>
    <xf numFmtId="165" fontId="76" fillId="5" borderId="1" xfId="2" applyNumberFormat="1" applyFont="1" applyFill="1" applyBorder="1" applyAlignment="1">
      <alignment horizontal="center" vertical="top"/>
    </xf>
    <xf numFmtId="165" fontId="76" fillId="5" borderId="3" xfId="2" applyNumberFormat="1" applyFont="1" applyFill="1" applyBorder="1" applyAlignment="1">
      <alignment horizontal="center" vertical="top"/>
    </xf>
    <xf numFmtId="165" fontId="76" fillId="5" borderId="20" xfId="2" applyNumberFormat="1" applyFont="1" applyFill="1" applyBorder="1" applyAlignment="1">
      <alignment horizontal="center" vertical="top"/>
    </xf>
    <xf numFmtId="0" fontId="12" fillId="5" borderId="21" xfId="2" applyFont="1" applyFill="1" applyBorder="1" applyAlignment="1">
      <alignment horizontal="left" vertical="top" wrapText="1"/>
    </xf>
    <xf numFmtId="0" fontId="12" fillId="5" borderId="16" xfId="2" applyFont="1" applyFill="1" applyBorder="1" applyAlignment="1">
      <alignment horizontal="left" vertical="top" wrapText="1"/>
    </xf>
    <xf numFmtId="0" fontId="12" fillId="5" borderId="22" xfId="2" applyFont="1" applyFill="1" applyBorder="1" applyAlignment="1">
      <alignment horizontal="left" vertical="top" wrapText="1"/>
    </xf>
    <xf numFmtId="0" fontId="33" fillId="5" borderId="8" xfId="106" applyNumberFormat="1" applyFont="1" applyFill="1" applyBorder="1" applyAlignment="1">
      <alignment horizontal="left" vertical="top" wrapText="1"/>
    </xf>
    <xf numFmtId="0" fontId="33" fillId="5" borderId="9" xfId="106" applyNumberFormat="1" applyFont="1" applyFill="1" applyBorder="1" applyAlignment="1">
      <alignment horizontal="left" vertical="top" wrapText="1"/>
    </xf>
    <xf numFmtId="0" fontId="33" fillId="5" borderId="10" xfId="106" applyNumberFormat="1" applyFont="1" applyFill="1" applyBorder="1" applyAlignment="1">
      <alignment horizontal="left" vertical="top" wrapText="1"/>
    </xf>
    <xf numFmtId="0" fontId="33" fillId="5" borderId="11" xfId="106" applyNumberFormat="1" applyFont="1" applyFill="1" applyBorder="1" applyAlignment="1">
      <alignment horizontal="left" vertical="top" wrapText="1"/>
    </xf>
    <xf numFmtId="0" fontId="33" fillId="5" borderId="0" xfId="106" applyNumberFormat="1" applyFont="1" applyFill="1" applyBorder="1" applyAlignment="1">
      <alignment horizontal="left" vertical="top" wrapText="1"/>
    </xf>
    <xf numFmtId="0" fontId="33" fillId="5" borderId="12" xfId="106" applyNumberFormat="1" applyFont="1" applyFill="1" applyBorder="1" applyAlignment="1">
      <alignment horizontal="left" vertical="top" wrapText="1"/>
    </xf>
    <xf numFmtId="0" fontId="33" fillId="5" borderId="13" xfId="106" applyNumberFormat="1" applyFont="1" applyFill="1" applyBorder="1" applyAlignment="1">
      <alignment horizontal="left" vertical="top" wrapText="1"/>
    </xf>
    <xf numFmtId="0" fontId="33" fillId="5" borderId="14" xfId="106" applyNumberFormat="1" applyFont="1" applyFill="1" applyBorder="1" applyAlignment="1">
      <alignment horizontal="left" vertical="top" wrapText="1"/>
    </xf>
    <xf numFmtId="0" fontId="33" fillId="5" borderId="15" xfId="106" applyNumberFormat="1" applyFont="1" applyFill="1" applyBorder="1" applyAlignment="1">
      <alignment horizontal="left" vertical="top" wrapText="1"/>
    </xf>
    <xf numFmtId="0" fontId="55" fillId="5" borderId="23" xfId="57" applyFont="1" applyFill="1" applyBorder="1" applyAlignment="1">
      <alignment horizontal="left" vertical="center" wrapText="1"/>
    </xf>
    <xf numFmtId="0" fontId="55" fillId="5" borderId="24" xfId="57" applyFont="1" applyFill="1" applyBorder="1" applyAlignment="1">
      <alignment horizontal="left" vertical="center" wrapText="1"/>
    </xf>
    <xf numFmtId="0" fontId="55" fillId="5" borderId="25" xfId="57" applyFont="1" applyFill="1" applyBorder="1" applyAlignment="1">
      <alignment horizontal="left" vertical="center" wrapText="1"/>
    </xf>
    <xf numFmtId="0" fontId="21" fillId="5" borderId="1" xfId="2" applyFont="1" applyFill="1" applyBorder="1" applyAlignment="1">
      <alignment horizontal="left" vertical="top" wrapText="1"/>
    </xf>
    <xf numFmtId="0" fontId="21" fillId="5" borderId="3" xfId="2" applyFont="1" applyFill="1" applyBorder="1" applyAlignment="1">
      <alignment horizontal="left" vertical="top" wrapText="1"/>
    </xf>
    <xf numFmtId="0" fontId="21" fillId="5" borderId="4" xfId="2" applyFont="1" applyFill="1" applyBorder="1" applyAlignment="1">
      <alignment horizontal="left" vertical="top" wrapText="1"/>
    </xf>
    <xf numFmtId="0" fontId="14" fillId="5" borderId="21" xfId="2" applyFont="1" applyFill="1" applyBorder="1" applyAlignment="1">
      <alignment horizontal="left" vertical="top" wrapText="1"/>
    </xf>
    <xf numFmtId="0" fontId="14" fillId="5" borderId="16" xfId="2" applyFont="1" applyFill="1" applyBorder="1" applyAlignment="1">
      <alignment horizontal="left" vertical="top" wrapText="1"/>
    </xf>
    <xf numFmtId="0" fontId="14" fillId="5" borderId="22" xfId="2" applyFont="1" applyFill="1" applyBorder="1" applyAlignment="1">
      <alignment horizontal="left" vertical="top" wrapText="1"/>
    </xf>
    <xf numFmtId="165" fontId="76" fillId="5" borderId="39" xfId="2" applyNumberFormat="1" applyFont="1" applyFill="1" applyBorder="1" applyAlignment="1">
      <alignment horizontal="center" vertical="top" wrapText="1"/>
    </xf>
    <xf numFmtId="165" fontId="20" fillId="5" borderId="3" xfId="2" applyNumberFormat="1" applyFont="1" applyFill="1" applyBorder="1" applyAlignment="1">
      <alignment horizontal="center" vertical="top" wrapText="1"/>
    </xf>
    <xf numFmtId="165" fontId="20" fillId="5" borderId="20" xfId="2" applyNumberFormat="1" applyFont="1" applyFill="1" applyBorder="1" applyAlignment="1">
      <alignment horizontal="center" vertical="top" wrapText="1"/>
    </xf>
    <xf numFmtId="165" fontId="78" fillId="5" borderId="1" xfId="2" applyNumberFormat="1" applyFont="1" applyFill="1" applyBorder="1" applyAlignment="1">
      <alignment horizontal="center" vertical="top"/>
    </xf>
    <xf numFmtId="165" fontId="78" fillId="5" borderId="3" xfId="2" applyNumberFormat="1" applyFont="1" applyFill="1" applyBorder="1" applyAlignment="1">
      <alignment horizontal="center" vertical="top"/>
    </xf>
    <xf numFmtId="165" fontId="78" fillId="5" borderId="20" xfId="2" applyNumberFormat="1" applyFont="1" applyFill="1" applyBorder="1" applyAlignment="1">
      <alignment horizontal="center" vertical="top"/>
    </xf>
    <xf numFmtId="165" fontId="20" fillId="5" borderId="1" xfId="2" applyNumberFormat="1" applyFont="1" applyFill="1" applyBorder="1" applyAlignment="1">
      <alignment horizontal="center" vertical="top"/>
    </xf>
    <xf numFmtId="165" fontId="20" fillId="5" borderId="3" xfId="2" applyNumberFormat="1" applyFont="1" applyFill="1" applyBorder="1" applyAlignment="1">
      <alignment horizontal="center" vertical="top"/>
    </xf>
    <xf numFmtId="165" fontId="20" fillId="5" borderId="20" xfId="2" applyNumberFormat="1" applyFont="1" applyFill="1" applyBorder="1" applyAlignment="1">
      <alignment horizontal="center" vertical="top"/>
    </xf>
    <xf numFmtId="0" fontId="70" fillId="5" borderId="62" xfId="0" applyFont="1" applyFill="1" applyBorder="1" applyAlignment="1">
      <alignment horizontal="center" vertical="center" wrapText="1"/>
    </xf>
    <xf numFmtId="0" fontId="70" fillId="5" borderId="63" xfId="0" applyFont="1" applyFill="1" applyBorder="1" applyAlignment="1">
      <alignment horizontal="center" vertical="center" wrapText="1"/>
    </xf>
    <xf numFmtId="0" fontId="4" fillId="5" borderId="39" xfId="2" applyFont="1" applyFill="1" applyBorder="1" applyAlignment="1">
      <alignment horizontal="center" vertical="top" wrapText="1"/>
    </xf>
    <xf numFmtId="0" fontId="20" fillId="5" borderId="3" xfId="2" applyFont="1" applyFill="1" applyBorder="1" applyAlignment="1">
      <alignment horizontal="center" vertical="top" wrapText="1"/>
    </xf>
    <xf numFmtId="0" fontId="20" fillId="5" borderId="20" xfId="2" applyFont="1" applyFill="1" applyBorder="1" applyAlignment="1">
      <alignment horizontal="center" vertical="top" wrapText="1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8" xfId="0" applyFill="1" applyBorder="1"/>
    <xf numFmtId="0" fontId="0" fillId="5" borderId="19" xfId="0" applyFill="1" applyBorder="1"/>
    <xf numFmtId="0" fontId="0" fillId="5" borderId="3" xfId="0" applyFill="1" applyBorder="1"/>
    <xf numFmtId="0" fontId="0" fillId="5" borderId="20" xfId="0" applyFill="1" applyBorder="1"/>
    <xf numFmtId="0" fontId="28" fillId="0" borderId="64" xfId="0" applyFont="1" applyBorder="1" applyAlignment="1">
      <alignment horizontal="center" vertical="top" wrapText="1"/>
    </xf>
    <xf numFmtId="0" fontId="28" fillId="0" borderId="45" xfId="0" applyFont="1" applyBorder="1" applyAlignment="1">
      <alignment horizontal="center" vertical="top" wrapText="1"/>
    </xf>
    <xf numFmtId="0" fontId="28" fillId="0" borderId="46" xfId="0" applyFont="1" applyBorder="1" applyAlignment="1">
      <alignment horizontal="center" vertical="top" wrapText="1"/>
    </xf>
    <xf numFmtId="0" fontId="72" fillId="5" borderId="65" xfId="0" applyFont="1" applyFill="1" applyBorder="1" applyAlignment="1">
      <alignment horizontal="center" vertical="center" wrapText="1"/>
    </xf>
    <xf numFmtId="0" fontId="30" fillId="5" borderId="47" xfId="0" applyFont="1" applyFill="1" applyBorder="1" applyAlignment="1">
      <alignment horizontal="center" vertical="center" wrapText="1"/>
    </xf>
    <xf numFmtId="0" fontId="30" fillId="5" borderId="48" xfId="0" applyFont="1" applyFill="1" applyBorder="1" applyAlignment="1">
      <alignment horizontal="center" vertical="center" wrapText="1"/>
    </xf>
    <xf numFmtId="2" fontId="65" fillId="5" borderId="65" xfId="0" applyNumberFormat="1" applyFont="1" applyFill="1" applyBorder="1" applyAlignment="1">
      <alignment horizontal="center" vertical="top" wrapText="1"/>
    </xf>
    <xf numFmtId="2" fontId="65" fillId="5" borderId="47" xfId="0" applyNumberFormat="1" applyFont="1" applyFill="1" applyBorder="1" applyAlignment="1">
      <alignment horizontal="center" vertical="top" wrapText="1"/>
    </xf>
    <xf numFmtId="2" fontId="65" fillId="5" borderId="48" xfId="0" applyNumberFormat="1" applyFont="1" applyFill="1" applyBorder="1" applyAlignment="1">
      <alignment horizontal="center" vertical="top" wrapText="1"/>
    </xf>
    <xf numFmtId="0" fontId="62" fillId="5" borderId="66" xfId="0" applyFont="1" applyFill="1" applyBorder="1" applyAlignment="1">
      <alignment horizontal="left" vertical="top" wrapText="1"/>
    </xf>
    <xf numFmtId="0" fontId="62" fillId="5" borderId="51" xfId="0" applyFont="1" applyFill="1" applyBorder="1" applyAlignment="1">
      <alignment horizontal="left" vertical="top" wrapText="1"/>
    </xf>
    <xf numFmtId="0" fontId="62" fillId="5" borderId="52" xfId="0" applyFont="1" applyFill="1" applyBorder="1" applyAlignment="1">
      <alignment horizontal="left" vertical="top" wrapText="1"/>
    </xf>
    <xf numFmtId="0" fontId="24" fillId="5" borderId="53" xfId="0" applyFont="1" applyFill="1" applyBorder="1" applyAlignment="1">
      <alignment horizontal="center" vertical="top" wrapText="1"/>
    </xf>
    <xf numFmtId="0" fontId="24" fillId="5" borderId="54" xfId="0" applyFont="1" applyFill="1" applyBorder="1" applyAlignment="1">
      <alignment horizontal="center" vertical="top" wrapText="1"/>
    </xf>
    <xf numFmtId="0" fontId="24" fillId="5" borderId="55" xfId="0" applyFont="1" applyFill="1" applyBorder="1" applyAlignment="1">
      <alignment horizontal="center" vertical="top" wrapText="1"/>
    </xf>
    <xf numFmtId="0" fontId="24" fillId="5" borderId="56" xfId="0" applyFont="1" applyFill="1" applyBorder="1" applyAlignment="1">
      <alignment horizontal="center" vertical="top" wrapText="1"/>
    </xf>
    <xf numFmtId="0" fontId="24" fillId="5" borderId="0" xfId="0" applyFont="1" applyFill="1" applyBorder="1" applyAlignment="1">
      <alignment horizontal="center" vertical="top" wrapText="1"/>
    </xf>
    <xf numFmtId="0" fontId="24" fillId="5" borderId="57" xfId="0" applyFont="1" applyFill="1" applyBorder="1" applyAlignment="1">
      <alignment horizontal="center" vertical="top" wrapText="1"/>
    </xf>
    <xf numFmtId="0" fontId="24" fillId="5" borderId="58" xfId="0" applyFont="1" applyFill="1" applyBorder="1" applyAlignment="1">
      <alignment horizontal="center" vertical="top" wrapText="1"/>
    </xf>
    <xf numFmtId="0" fontId="24" fillId="5" borderId="59" xfId="0" applyFont="1" applyFill="1" applyBorder="1" applyAlignment="1">
      <alignment horizontal="center" vertical="top" wrapText="1"/>
    </xf>
    <xf numFmtId="0" fontId="24" fillId="5" borderId="60" xfId="0" applyFont="1" applyFill="1" applyBorder="1" applyAlignment="1">
      <alignment horizontal="center" vertical="top" wrapText="1"/>
    </xf>
    <xf numFmtId="0" fontId="4" fillId="0" borderId="1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  <xf numFmtId="0" fontId="5" fillId="3" borderId="4" xfId="2" applyFont="1" applyFill="1" applyBorder="1" applyAlignment="1">
      <alignment horizontal="center" vertical="center" wrapText="1"/>
    </xf>
    <xf numFmtId="164" fontId="5" fillId="0" borderId="1" xfId="106" applyNumberFormat="1" applyFont="1" applyFill="1" applyBorder="1" applyAlignment="1">
      <alignment horizontal="center" vertical="center" wrapText="1"/>
    </xf>
    <xf numFmtId="164" fontId="5" fillId="0" borderId="3" xfId="106" applyNumberFormat="1" applyFont="1" applyFill="1" applyBorder="1" applyAlignment="1">
      <alignment horizontal="center" vertical="center" wrapText="1"/>
    </xf>
    <xf numFmtId="164" fontId="5" fillId="0" borderId="4" xfId="106" applyNumberFormat="1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165" fontId="8" fillId="0" borderId="1" xfId="2" applyNumberFormat="1" applyFont="1" applyFill="1" applyBorder="1" applyAlignment="1">
      <alignment horizontal="left" vertical="top" wrapText="1"/>
    </xf>
    <xf numFmtId="165" fontId="8" fillId="0" borderId="3" xfId="2" applyNumberFormat="1" applyFont="1" applyFill="1" applyBorder="1" applyAlignment="1">
      <alignment horizontal="left" vertical="top" wrapText="1"/>
    </xf>
    <xf numFmtId="165" fontId="8" fillId="0" borderId="4" xfId="2" applyNumberFormat="1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2" xfId="2" applyFont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76" fillId="5" borderId="39" xfId="2" applyFont="1" applyFill="1" applyBorder="1" applyAlignment="1">
      <alignment horizontal="center" vertical="top"/>
    </xf>
    <xf numFmtId="0" fontId="76" fillId="5" borderId="3" xfId="2" applyFont="1" applyFill="1" applyBorder="1" applyAlignment="1">
      <alignment horizontal="center" vertical="top"/>
    </xf>
    <xf numFmtId="0" fontId="76" fillId="5" borderId="20" xfId="2" applyFont="1" applyFill="1" applyBorder="1" applyAlignment="1">
      <alignment horizontal="center" vertical="top"/>
    </xf>
  </cellXfs>
  <cellStyles count="405">
    <cellStyle name="Обычный" xfId="0" builtinId="0"/>
    <cellStyle name="Обычный 2" xfId="1"/>
    <cellStyle name="Обычный 2 2" xfId="2"/>
    <cellStyle name="Обычный 2 2 10" xfId="3"/>
    <cellStyle name="Обычный 2 2 10 2" xfId="113"/>
    <cellStyle name="Обычный 2 2 10 2 2" xfId="403"/>
    <cellStyle name="Обычный 2 2 10 3" xfId="210"/>
    <cellStyle name="Обычный 2 2 10 4" xfId="307"/>
    <cellStyle name="Обычный 2 2 11" xfId="4"/>
    <cellStyle name="Обычный 2 2 11 2" xfId="114"/>
    <cellStyle name="Обычный 2 2 11 3" xfId="211"/>
    <cellStyle name="Обычный 2 2 11 4" xfId="308"/>
    <cellStyle name="Обычный 2 2 12" xfId="112"/>
    <cellStyle name="Обычный 2 2 12 2" xfId="404"/>
    <cellStyle name="Обычный 2 2 13" xfId="209"/>
    <cellStyle name="Обычный 2 2 14" xfId="306"/>
    <cellStyle name="Обычный 2 2 2" xfId="5"/>
    <cellStyle name="Обычный 2 2 2 10" xfId="309"/>
    <cellStyle name="Обычный 2 2 2 2" xfId="6"/>
    <cellStyle name="Обычный 2 2 2 2 2" xfId="7"/>
    <cellStyle name="Обычный 2 2 2 2 2 2" xfId="117"/>
    <cellStyle name="Обычный 2 2 2 2 2 3" xfId="214"/>
    <cellStyle name="Обычный 2 2 2 2 2 4" xfId="311"/>
    <cellStyle name="Обычный 2 2 2 2 3" xfId="8"/>
    <cellStyle name="Обычный 2 2 2 2 3 2" xfId="118"/>
    <cellStyle name="Обычный 2 2 2 2 3 3" xfId="215"/>
    <cellStyle name="Обычный 2 2 2 2 3 4" xfId="312"/>
    <cellStyle name="Обычный 2 2 2 2 4" xfId="9"/>
    <cellStyle name="Обычный 2 2 2 2 4 2" xfId="119"/>
    <cellStyle name="Обычный 2 2 2 2 4 3" xfId="216"/>
    <cellStyle name="Обычный 2 2 2 2 4 4" xfId="313"/>
    <cellStyle name="Обычный 2 2 2 2 5" xfId="10"/>
    <cellStyle name="Обычный 2 2 2 2 5 2" xfId="120"/>
    <cellStyle name="Обычный 2 2 2 2 5 3" xfId="217"/>
    <cellStyle name="Обычный 2 2 2 2 5 4" xfId="314"/>
    <cellStyle name="Обычный 2 2 2 2 6" xfId="11"/>
    <cellStyle name="Обычный 2 2 2 2 6 2" xfId="121"/>
    <cellStyle name="Обычный 2 2 2 2 6 3" xfId="218"/>
    <cellStyle name="Обычный 2 2 2 2 6 4" xfId="315"/>
    <cellStyle name="Обычный 2 2 2 2 7" xfId="116"/>
    <cellStyle name="Обычный 2 2 2 2 8" xfId="213"/>
    <cellStyle name="Обычный 2 2 2 2 9" xfId="310"/>
    <cellStyle name="Обычный 2 2 2 3" xfId="12"/>
    <cellStyle name="Обычный 2 2 2 3 2" xfId="122"/>
    <cellStyle name="Обычный 2 2 2 3 3" xfId="219"/>
    <cellStyle name="Обычный 2 2 2 3 4" xfId="316"/>
    <cellStyle name="Обычный 2 2 2 4" xfId="13"/>
    <cellStyle name="Обычный 2 2 2 4 2" xfId="123"/>
    <cellStyle name="Обычный 2 2 2 4 3" xfId="220"/>
    <cellStyle name="Обычный 2 2 2 4 4" xfId="317"/>
    <cellStyle name="Обычный 2 2 2 5" xfId="14"/>
    <cellStyle name="Обычный 2 2 2 5 2" xfId="124"/>
    <cellStyle name="Обычный 2 2 2 5 3" xfId="221"/>
    <cellStyle name="Обычный 2 2 2 5 4" xfId="318"/>
    <cellStyle name="Обычный 2 2 2 6" xfId="15"/>
    <cellStyle name="Обычный 2 2 2 6 2" xfId="125"/>
    <cellStyle name="Обычный 2 2 2 6 3" xfId="222"/>
    <cellStyle name="Обычный 2 2 2 6 4" xfId="319"/>
    <cellStyle name="Обычный 2 2 2 7" xfId="16"/>
    <cellStyle name="Обычный 2 2 2 7 2" xfId="126"/>
    <cellStyle name="Обычный 2 2 2 7 3" xfId="223"/>
    <cellStyle name="Обычный 2 2 2 7 4" xfId="320"/>
    <cellStyle name="Обычный 2 2 2 8" xfId="115"/>
    <cellStyle name="Обычный 2 2 2 9" xfId="212"/>
    <cellStyle name="Обычный 2 2 3" xfId="17"/>
    <cellStyle name="Обычный 2 2 3 10" xfId="321"/>
    <cellStyle name="Обычный 2 2 3 2" xfId="18"/>
    <cellStyle name="Обычный 2 2 3 2 2" xfId="19"/>
    <cellStyle name="Обычный 2 2 3 2 2 2" xfId="129"/>
    <cellStyle name="Обычный 2 2 3 2 2 3" xfId="226"/>
    <cellStyle name="Обычный 2 2 3 2 2 4" xfId="323"/>
    <cellStyle name="Обычный 2 2 3 2 3" xfId="20"/>
    <cellStyle name="Обычный 2 2 3 2 3 2" xfId="130"/>
    <cellStyle name="Обычный 2 2 3 2 3 3" xfId="227"/>
    <cellStyle name="Обычный 2 2 3 2 3 4" xfId="324"/>
    <cellStyle name="Обычный 2 2 3 2 4" xfId="21"/>
    <cellStyle name="Обычный 2 2 3 2 4 2" xfId="131"/>
    <cellStyle name="Обычный 2 2 3 2 4 3" xfId="228"/>
    <cellStyle name="Обычный 2 2 3 2 4 4" xfId="325"/>
    <cellStyle name="Обычный 2 2 3 2 5" xfId="22"/>
    <cellStyle name="Обычный 2 2 3 2 5 2" xfId="132"/>
    <cellStyle name="Обычный 2 2 3 2 5 3" xfId="229"/>
    <cellStyle name="Обычный 2 2 3 2 5 4" xfId="326"/>
    <cellStyle name="Обычный 2 2 3 2 6" xfId="23"/>
    <cellStyle name="Обычный 2 2 3 2 6 2" xfId="133"/>
    <cellStyle name="Обычный 2 2 3 2 6 3" xfId="230"/>
    <cellStyle name="Обычный 2 2 3 2 6 4" xfId="327"/>
    <cellStyle name="Обычный 2 2 3 2 7" xfId="128"/>
    <cellStyle name="Обычный 2 2 3 2 8" xfId="225"/>
    <cellStyle name="Обычный 2 2 3 2 9" xfId="322"/>
    <cellStyle name="Обычный 2 2 3 3" xfId="24"/>
    <cellStyle name="Обычный 2 2 3 3 2" xfId="134"/>
    <cellStyle name="Обычный 2 2 3 3 3" xfId="231"/>
    <cellStyle name="Обычный 2 2 3 3 4" xfId="328"/>
    <cellStyle name="Обычный 2 2 3 4" xfId="25"/>
    <cellStyle name="Обычный 2 2 3 4 2" xfId="135"/>
    <cellStyle name="Обычный 2 2 3 4 3" xfId="232"/>
    <cellStyle name="Обычный 2 2 3 4 4" xfId="329"/>
    <cellStyle name="Обычный 2 2 3 5" xfId="26"/>
    <cellStyle name="Обычный 2 2 3 5 2" xfId="136"/>
    <cellStyle name="Обычный 2 2 3 5 3" xfId="233"/>
    <cellStyle name="Обычный 2 2 3 5 4" xfId="330"/>
    <cellStyle name="Обычный 2 2 3 6" xfId="27"/>
    <cellStyle name="Обычный 2 2 3 6 2" xfId="137"/>
    <cellStyle name="Обычный 2 2 3 6 3" xfId="234"/>
    <cellStyle name="Обычный 2 2 3 6 4" xfId="331"/>
    <cellStyle name="Обычный 2 2 3 7" xfId="28"/>
    <cellStyle name="Обычный 2 2 3 7 2" xfId="138"/>
    <cellStyle name="Обычный 2 2 3 7 3" xfId="235"/>
    <cellStyle name="Обычный 2 2 3 7 4" xfId="332"/>
    <cellStyle name="Обычный 2 2 3 8" xfId="127"/>
    <cellStyle name="Обычный 2 2 3 9" xfId="224"/>
    <cellStyle name="Обычный 2 2 4" xfId="29"/>
    <cellStyle name="Обычный 2 2 4 10" xfId="333"/>
    <cellStyle name="Обычный 2 2 4 2" xfId="30"/>
    <cellStyle name="Обычный 2 2 4 2 2" xfId="31"/>
    <cellStyle name="Обычный 2 2 4 2 2 2" xfId="141"/>
    <cellStyle name="Обычный 2 2 4 2 2 3" xfId="238"/>
    <cellStyle name="Обычный 2 2 4 2 2 4" xfId="335"/>
    <cellStyle name="Обычный 2 2 4 2 3" xfId="32"/>
    <cellStyle name="Обычный 2 2 4 2 3 2" xfId="142"/>
    <cellStyle name="Обычный 2 2 4 2 3 3" xfId="239"/>
    <cellStyle name="Обычный 2 2 4 2 3 4" xfId="336"/>
    <cellStyle name="Обычный 2 2 4 2 4" xfId="33"/>
    <cellStyle name="Обычный 2 2 4 2 4 2" xfId="143"/>
    <cellStyle name="Обычный 2 2 4 2 4 3" xfId="240"/>
    <cellStyle name="Обычный 2 2 4 2 4 4" xfId="337"/>
    <cellStyle name="Обычный 2 2 4 2 5" xfId="34"/>
    <cellStyle name="Обычный 2 2 4 2 5 2" xfId="144"/>
    <cellStyle name="Обычный 2 2 4 2 5 3" xfId="241"/>
    <cellStyle name="Обычный 2 2 4 2 5 4" xfId="338"/>
    <cellStyle name="Обычный 2 2 4 2 6" xfId="35"/>
    <cellStyle name="Обычный 2 2 4 2 6 2" xfId="145"/>
    <cellStyle name="Обычный 2 2 4 2 6 3" xfId="242"/>
    <cellStyle name="Обычный 2 2 4 2 6 4" xfId="339"/>
    <cellStyle name="Обычный 2 2 4 2 7" xfId="140"/>
    <cellStyle name="Обычный 2 2 4 2 8" xfId="237"/>
    <cellStyle name="Обычный 2 2 4 2 9" xfId="334"/>
    <cellStyle name="Обычный 2 2 4 3" xfId="36"/>
    <cellStyle name="Обычный 2 2 4 3 2" xfId="146"/>
    <cellStyle name="Обычный 2 2 4 3 3" xfId="243"/>
    <cellStyle name="Обычный 2 2 4 3 4" xfId="340"/>
    <cellStyle name="Обычный 2 2 4 4" xfId="37"/>
    <cellStyle name="Обычный 2 2 4 4 2" xfId="147"/>
    <cellStyle name="Обычный 2 2 4 4 3" xfId="244"/>
    <cellStyle name="Обычный 2 2 4 4 4" xfId="341"/>
    <cellStyle name="Обычный 2 2 4 5" xfId="38"/>
    <cellStyle name="Обычный 2 2 4 5 2" xfId="148"/>
    <cellStyle name="Обычный 2 2 4 5 3" xfId="245"/>
    <cellStyle name="Обычный 2 2 4 5 4" xfId="342"/>
    <cellStyle name="Обычный 2 2 4 6" xfId="39"/>
    <cellStyle name="Обычный 2 2 4 6 2" xfId="149"/>
    <cellStyle name="Обычный 2 2 4 6 3" xfId="246"/>
    <cellStyle name="Обычный 2 2 4 6 4" xfId="343"/>
    <cellStyle name="Обычный 2 2 4 7" xfId="40"/>
    <cellStyle name="Обычный 2 2 4 7 2" xfId="150"/>
    <cellStyle name="Обычный 2 2 4 7 3" xfId="247"/>
    <cellStyle name="Обычный 2 2 4 7 4" xfId="344"/>
    <cellStyle name="Обычный 2 2 4 8" xfId="139"/>
    <cellStyle name="Обычный 2 2 4 9" xfId="236"/>
    <cellStyle name="Обычный 2 2 5" xfId="41"/>
    <cellStyle name="Обычный 2 2 5 2" xfId="42"/>
    <cellStyle name="Обычный 2 2 5 2 2" xfId="152"/>
    <cellStyle name="Обычный 2 2 5 2 3" xfId="249"/>
    <cellStyle name="Обычный 2 2 5 2 4" xfId="346"/>
    <cellStyle name="Обычный 2 2 5 3" xfId="43"/>
    <cellStyle name="Обычный 2 2 5 3 2" xfId="153"/>
    <cellStyle name="Обычный 2 2 5 3 3" xfId="250"/>
    <cellStyle name="Обычный 2 2 5 3 4" xfId="347"/>
    <cellStyle name="Обычный 2 2 5 4" xfId="44"/>
    <cellStyle name="Обычный 2 2 5 4 2" xfId="154"/>
    <cellStyle name="Обычный 2 2 5 4 3" xfId="251"/>
    <cellStyle name="Обычный 2 2 5 4 4" xfId="348"/>
    <cellStyle name="Обычный 2 2 5 5" xfId="45"/>
    <cellStyle name="Обычный 2 2 5 5 2" xfId="155"/>
    <cellStyle name="Обычный 2 2 5 5 3" xfId="252"/>
    <cellStyle name="Обычный 2 2 5 5 4" xfId="349"/>
    <cellStyle name="Обычный 2 2 5 6" xfId="46"/>
    <cellStyle name="Обычный 2 2 5 6 2" xfId="156"/>
    <cellStyle name="Обычный 2 2 5 6 3" xfId="253"/>
    <cellStyle name="Обычный 2 2 5 6 4" xfId="350"/>
    <cellStyle name="Обычный 2 2 5 7" xfId="151"/>
    <cellStyle name="Обычный 2 2 5 8" xfId="248"/>
    <cellStyle name="Обычный 2 2 5 9" xfId="345"/>
    <cellStyle name="Обычный 2 2 6" xfId="47"/>
    <cellStyle name="Обычный 2 2 6 2" xfId="48"/>
    <cellStyle name="Обычный 2 2 6 2 2" xfId="158"/>
    <cellStyle name="Обычный 2 2 6 2 3" xfId="255"/>
    <cellStyle name="Обычный 2 2 6 2 4" xfId="352"/>
    <cellStyle name="Обычный 2 2 6 3" xfId="49"/>
    <cellStyle name="Обычный 2 2 6 3 2" xfId="159"/>
    <cellStyle name="Обычный 2 2 6 3 3" xfId="256"/>
    <cellStyle name="Обычный 2 2 6 3 4" xfId="353"/>
    <cellStyle name="Обычный 2 2 6 4" xfId="50"/>
    <cellStyle name="Обычный 2 2 6 4 2" xfId="160"/>
    <cellStyle name="Обычный 2 2 6 4 3" xfId="257"/>
    <cellStyle name="Обычный 2 2 6 4 4" xfId="354"/>
    <cellStyle name="Обычный 2 2 6 5" xfId="51"/>
    <cellStyle name="Обычный 2 2 6 5 2" xfId="161"/>
    <cellStyle name="Обычный 2 2 6 5 3" xfId="258"/>
    <cellStyle name="Обычный 2 2 6 5 4" xfId="355"/>
    <cellStyle name="Обычный 2 2 6 6" xfId="52"/>
    <cellStyle name="Обычный 2 2 6 6 2" xfId="162"/>
    <cellStyle name="Обычный 2 2 6 6 3" xfId="259"/>
    <cellStyle name="Обычный 2 2 6 6 4" xfId="356"/>
    <cellStyle name="Обычный 2 2 6 7" xfId="157"/>
    <cellStyle name="Обычный 2 2 6 8" xfId="254"/>
    <cellStyle name="Обычный 2 2 6 9" xfId="351"/>
    <cellStyle name="Обычный 2 2 7" xfId="53"/>
    <cellStyle name="Обычный 2 2 7 2" xfId="54"/>
    <cellStyle name="Обычный 2 2 7 2 2" xfId="164"/>
    <cellStyle name="Обычный 2 2 7 2 3" xfId="261"/>
    <cellStyle name="Обычный 2 2 7 2 4" xfId="358"/>
    <cellStyle name="Обычный 2 2 7 3" xfId="163"/>
    <cellStyle name="Обычный 2 2 7 4" xfId="260"/>
    <cellStyle name="Обычный 2 2 7 5" xfId="357"/>
    <cellStyle name="Обычный 2 2 8" xfId="55"/>
    <cellStyle name="Обычный 2 2 8 2" xfId="165"/>
    <cellStyle name="Обычный 2 2 8 3" xfId="262"/>
    <cellStyle name="Обычный 2 2 8 4" xfId="359"/>
    <cellStyle name="Обычный 2 2 9" xfId="56"/>
    <cellStyle name="Обычный 2 2 9 2" xfId="166"/>
    <cellStyle name="Обычный 2 2 9 3" xfId="263"/>
    <cellStyle name="Обычный 2 2 9 4" xfId="360"/>
    <cellStyle name="Обычный 2 2_30-ра" xfId="57"/>
    <cellStyle name="Обычный 3" xfId="58"/>
    <cellStyle name="Обычный 4" xfId="59"/>
    <cellStyle name="Обычный 4 10" xfId="60"/>
    <cellStyle name="Обычный 4 10 2" xfId="168"/>
    <cellStyle name="Обычный 4 10 3" xfId="265"/>
    <cellStyle name="Обычный 4 10 4" xfId="362"/>
    <cellStyle name="Обычный 4 11" xfId="167"/>
    <cellStyle name="Обычный 4 12" xfId="264"/>
    <cellStyle name="Обычный 4 13" xfId="361"/>
    <cellStyle name="Обычный 4 2" xfId="61"/>
    <cellStyle name="Обычный 4 2 10" xfId="363"/>
    <cellStyle name="Обычный 4 2 2" xfId="62"/>
    <cellStyle name="Обычный 4 2 2 2" xfId="63"/>
    <cellStyle name="Обычный 4 2 2 2 2" xfId="171"/>
    <cellStyle name="Обычный 4 2 2 2 3" xfId="268"/>
    <cellStyle name="Обычный 4 2 2 2 4" xfId="365"/>
    <cellStyle name="Обычный 4 2 2 3" xfId="64"/>
    <cellStyle name="Обычный 4 2 2 3 2" xfId="172"/>
    <cellStyle name="Обычный 4 2 2 3 3" xfId="269"/>
    <cellStyle name="Обычный 4 2 2 3 4" xfId="366"/>
    <cellStyle name="Обычный 4 2 2 4" xfId="65"/>
    <cellStyle name="Обычный 4 2 2 4 2" xfId="173"/>
    <cellStyle name="Обычный 4 2 2 4 3" xfId="270"/>
    <cellStyle name="Обычный 4 2 2 4 4" xfId="367"/>
    <cellStyle name="Обычный 4 2 2 5" xfId="66"/>
    <cellStyle name="Обычный 4 2 2 5 2" xfId="174"/>
    <cellStyle name="Обычный 4 2 2 5 3" xfId="271"/>
    <cellStyle name="Обычный 4 2 2 5 4" xfId="368"/>
    <cellStyle name="Обычный 4 2 2 6" xfId="67"/>
    <cellStyle name="Обычный 4 2 2 6 2" xfId="175"/>
    <cellStyle name="Обычный 4 2 2 6 3" xfId="272"/>
    <cellStyle name="Обычный 4 2 2 6 4" xfId="369"/>
    <cellStyle name="Обычный 4 2 2 7" xfId="170"/>
    <cellStyle name="Обычный 4 2 2 8" xfId="267"/>
    <cellStyle name="Обычный 4 2 2 9" xfId="364"/>
    <cellStyle name="Обычный 4 2 3" xfId="68"/>
    <cellStyle name="Обычный 4 2 3 2" xfId="176"/>
    <cellStyle name="Обычный 4 2 3 3" xfId="273"/>
    <cellStyle name="Обычный 4 2 3 4" xfId="370"/>
    <cellStyle name="Обычный 4 2 4" xfId="69"/>
    <cellStyle name="Обычный 4 2 4 2" xfId="177"/>
    <cellStyle name="Обычный 4 2 4 3" xfId="274"/>
    <cellStyle name="Обычный 4 2 4 4" xfId="371"/>
    <cellStyle name="Обычный 4 2 5" xfId="70"/>
    <cellStyle name="Обычный 4 2 5 2" xfId="178"/>
    <cellStyle name="Обычный 4 2 5 3" xfId="275"/>
    <cellStyle name="Обычный 4 2 5 4" xfId="372"/>
    <cellStyle name="Обычный 4 2 6" xfId="71"/>
    <cellStyle name="Обычный 4 2 6 2" xfId="179"/>
    <cellStyle name="Обычный 4 2 6 3" xfId="276"/>
    <cellStyle name="Обычный 4 2 6 4" xfId="373"/>
    <cellStyle name="Обычный 4 2 7" xfId="72"/>
    <cellStyle name="Обычный 4 2 7 2" xfId="180"/>
    <cellStyle name="Обычный 4 2 7 3" xfId="277"/>
    <cellStyle name="Обычный 4 2 7 4" xfId="374"/>
    <cellStyle name="Обычный 4 2 8" xfId="169"/>
    <cellStyle name="Обычный 4 2 9" xfId="266"/>
    <cellStyle name="Обычный 4 3" xfId="73"/>
    <cellStyle name="Обычный 4 3 10" xfId="375"/>
    <cellStyle name="Обычный 4 3 2" xfId="74"/>
    <cellStyle name="Обычный 4 3 2 2" xfId="75"/>
    <cellStyle name="Обычный 4 3 2 2 2" xfId="183"/>
    <cellStyle name="Обычный 4 3 2 2 3" xfId="280"/>
    <cellStyle name="Обычный 4 3 2 2 4" xfId="377"/>
    <cellStyle name="Обычный 4 3 2 3" xfId="76"/>
    <cellStyle name="Обычный 4 3 2 3 2" xfId="184"/>
    <cellStyle name="Обычный 4 3 2 3 3" xfId="281"/>
    <cellStyle name="Обычный 4 3 2 3 4" xfId="378"/>
    <cellStyle name="Обычный 4 3 2 4" xfId="77"/>
    <cellStyle name="Обычный 4 3 2 4 2" xfId="185"/>
    <cellStyle name="Обычный 4 3 2 4 3" xfId="282"/>
    <cellStyle name="Обычный 4 3 2 4 4" xfId="379"/>
    <cellStyle name="Обычный 4 3 2 5" xfId="78"/>
    <cellStyle name="Обычный 4 3 2 5 2" xfId="186"/>
    <cellStyle name="Обычный 4 3 2 5 3" xfId="283"/>
    <cellStyle name="Обычный 4 3 2 5 4" xfId="380"/>
    <cellStyle name="Обычный 4 3 2 6" xfId="79"/>
    <cellStyle name="Обычный 4 3 2 6 2" xfId="187"/>
    <cellStyle name="Обычный 4 3 2 6 3" xfId="284"/>
    <cellStyle name="Обычный 4 3 2 6 4" xfId="381"/>
    <cellStyle name="Обычный 4 3 2 7" xfId="182"/>
    <cellStyle name="Обычный 4 3 2 8" xfId="279"/>
    <cellStyle name="Обычный 4 3 2 9" xfId="376"/>
    <cellStyle name="Обычный 4 3 3" xfId="80"/>
    <cellStyle name="Обычный 4 3 3 2" xfId="188"/>
    <cellStyle name="Обычный 4 3 3 3" xfId="285"/>
    <cellStyle name="Обычный 4 3 3 4" xfId="382"/>
    <cellStyle name="Обычный 4 3 4" xfId="81"/>
    <cellStyle name="Обычный 4 3 4 2" xfId="189"/>
    <cellStyle name="Обычный 4 3 4 3" xfId="286"/>
    <cellStyle name="Обычный 4 3 4 4" xfId="383"/>
    <cellStyle name="Обычный 4 3 5" xfId="82"/>
    <cellStyle name="Обычный 4 3 5 2" xfId="190"/>
    <cellStyle name="Обычный 4 3 5 3" xfId="287"/>
    <cellStyle name="Обычный 4 3 5 4" xfId="384"/>
    <cellStyle name="Обычный 4 3 6" xfId="83"/>
    <cellStyle name="Обычный 4 3 6 2" xfId="191"/>
    <cellStyle name="Обычный 4 3 6 3" xfId="288"/>
    <cellStyle name="Обычный 4 3 6 4" xfId="385"/>
    <cellStyle name="Обычный 4 3 7" xfId="84"/>
    <cellStyle name="Обычный 4 3 7 2" xfId="192"/>
    <cellStyle name="Обычный 4 3 7 3" xfId="289"/>
    <cellStyle name="Обычный 4 3 7 4" xfId="386"/>
    <cellStyle name="Обычный 4 3 8" xfId="181"/>
    <cellStyle name="Обычный 4 3 9" xfId="278"/>
    <cellStyle name="Обычный 4 4" xfId="85"/>
    <cellStyle name="Обычный 4 4 2" xfId="86"/>
    <cellStyle name="Обычный 4 4 2 2" xfId="194"/>
    <cellStyle name="Обычный 4 4 2 3" xfId="291"/>
    <cellStyle name="Обычный 4 4 2 4" xfId="388"/>
    <cellStyle name="Обычный 4 4 3" xfId="87"/>
    <cellStyle name="Обычный 4 4 3 2" xfId="195"/>
    <cellStyle name="Обычный 4 4 3 3" xfId="292"/>
    <cellStyle name="Обычный 4 4 3 4" xfId="389"/>
    <cellStyle name="Обычный 4 4 4" xfId="88"/>
    <cellStyle name="Обычный 4 4 4 2" xfId="196"/>
    <cellStyle name="Обычный 4 4 4 3" xfId="293"/>
    <cellStyle name="Обычный 4 4 4 4" xfId="390"/>
    <cellStyle name="Обычный 4 4 5" xfId="89"/>
    <cellStyle name="Обычный 4 4 5 2" xfId="197"/>
    <cellStyle name="Обычный 4 4 5 3" xfId="294"/>
    <cellStyle name="Обычный 4 4 5 4" xfId="391"/>
    <cellStyle name="Обычный 4 4 6" xfId="90"/>
    <cellStyle name="Обычный 4 4 6 2" xfId="198"/>
    <cellStyle name="Обычный 4 4 6 3" xfId="295"/>
    <cellStyle name="Обычный 4 4 6 4" xfId="392"/>
    <cellStyle name="Обычный 4 4 7" xfId="193"/>
    <cellStyle name="Обычный 4 4 8" xfId="290"/>
    <cellStyle name="Обычный 4 4 9" xfId="387"/>
    <cellStyle name="Обычный 4 5" xfId="91"/>
    <cellStyle name="Обычный 4 5 2" xfId="92"/>
    <cellStyle name="Обычный 4 5 2 2" xfId="200"/>
    <cellStyle name="Обычный 4 5 2 3" xfId="297"/>
    <cellStyle name="Обычный 4 5 2 4" xfId="394"/>
    <cellStyle name="Обычный 4 5 3" xfId="93"/>
    <cellStyle name="Обычный 4 5 3 2" xfId="201"/>
    <cellStyle name="Обычный 4 5 3 3" xfId="298"/>
    <cellStyle name="Обычный 4 5 3 4" xfId="395"/>
    <cellStyle name="Обычный 4 5 4" xfId="94"/>
    <cellStyle name="Обычный 4 5 4 2" xfId="202"/>
    <cellStyle name="Обычный 4 5 4 3" xfId="299"/>
    <cellStyle name="Обычный 4 5 4 4" xfId="396"/>
    <cellStyle name="Обычный 4 5 5" xfId="95"/>
    <cellStyle name="Обычный 4 5 5 2" xfId="203"/>
    <cellStyle name="Обычный 4 5 5 3" xfId="300"/>
    <cellStyle name="Обычный 4 5 5 4" xfId="397"/>
    <cellStyle name="Обычный 4 5 6" xfId="96"/>
    <cellStyle name="Обычный 4 5 6 2" xfId="204"/>
    <cellStyle name="Обычный 4 5 6 3" xfId="301"/>
    <cellStyle name="Обычный 4 5 6 4" xfId="398"/>
    <cellStyle name="Обычный 4 5 7" xfId="199"/>
    <cellStyle name="Обычный 4 5 8" xfId="296"/>
    <cellStyle name="Обычный 4 5 9" xfId="393"/>
    <cellStyle name="Обычный 4 6" xfId="97"/>
    <cellStyle name="Обычный 4 6 2" xfId="205"/>
    <cellStyle name="Обычный 4 6 3" xfId="302"/>
    <cellStyle name="Обычный 4 6 4" xfId="399"/>
    <cellStyle name="Обычный 4 7" xfId="98"/>
    <cellStyle name="Обычный 4 7 2" xfId="206"/>
    <cellStyle name="Обычный 4 7 3" xfId="303"/>
    <cellStyle name="Обычный 4 7 4" xfId="400"/>
    <cellStyle name="Обычный 4 8" xfId="99"/>
    <cellStyle name="Обычный 4 8 2" xfId="207"/>
    <cellStyle name="Обычный 4 8 3" xfId="304"/>
    <cellStyle name="Обычный 4 8 4" xfId="401"/>
    <cellStyle name="Обычный 4 9" xfId="100"/>
    <cellStyle name="Обычный 4 9 2" xfId="208"/>
    <cellStyle name="Обычный 4 9 3" xfId="305"/>
    <cellStyle name="Обычный 4 9 4" xfId="402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99"/>
  <sheetViews>
    <sheetView tabSelected="1" view="pageBreakPreview" zoomScale="55" zoomScaleNormal="43" zoomScaleSheetLayoutView="55" workbookViewId="0">
      <selection activeCell="O140" sqref="O140:O157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24.85546875" customWidth="1"/>
    <col min="6" max="6" width="11.85546875" customWidth="1"/>
    <col min="7" max="7" width="18.28515625" customWidth="1"/>
    <col min="8" max="8" width="20.7109375" customWidth="1"/>
    <col min="9" max="9" width="14" customWidth="1"/>
    <col min="10" max="10" width="17.42578125" customWidth="1"/>
    <col min="11" max="11" width="82.5703125" customWidth="1"/>
    <col min="12" max="12" width="32.85546875" customWidth="1"/>
    <col min="13" max="13" width="31.5703125" customWidth="1"/>
    <col min="14" max="14" width="45.140625" customWidth="1"/>
    <col min="15" max="15" width="47.28515625" customWidth="1"/>
    <col min="16" max="16" width="68.4257812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367" t="s">
        <v>271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391" t="s">
        <v>0</v>
      </c>
      <c r="B4" s="371" t="s">
        <v>36</v>
      </c>
      <c r="C4" s="375" t="s">
        <v>211</v>
      </c>
      <c r="D4" s="376"/>
      <c r="E4" s="377"/>
      <c r="F4" s="393" t="s">
        <v>40</v>
      </c>
      <c r="G4" s="394"/>
      <c r="H4" s="394"/>
      <c r="I4" s="394"/>
      <c r="J4" s="395"/>
      <c r="K4" s="396" t="s">
        <v>45</v>
      </c>
      <c r="L4" s="397"/>
      <c r="M4" s="397"/>
      <c r="N4" s="398"/>
      <c r="O4" s="371" t="s">
        <v>48</v>
      </c>
      <c r="P4" s="373" t="s">
        <v>51</v>
      </c>
      <c r="Q4" s="33"/>
      <c r="R4" s="33"/>
    </row>
    <row r="5" spans="1:130" s="32" customFormat="1" ht="168" customHeight="1" x14ac:dyDescent="0.25">
      <c r="A5" s="392"/>
      <c r="B5" s="372"/>
      <c r="C5" s="40" t="s">
        <v>208</v>
      </c>
      <c r="D5" s="40" t="s">
        <v>37</v>
      </c>
      <c r="E5" s="41" t="s">
        <v>38</v>
      </c>
      <c r="F5" s="41" t="s">
        <v>3</v>
      </c>
      <c r="G5" s="40" t="s">
        <v>209</v>
      </c>
      <c r="H5" s="40" t="s">
        <v>210</v>
      </c>
      <c r="I5" s="42" t="s">
        <v>42</v>
      </c>
      <c r="J5" s="42" t="s">
        <v>43</v>
      </c>
      <c r="K5" s="42" t="s">
        <v>49</v>
      </c>
      <c r="L5" s="43" t="s">
        <v>207</v>
      </c>
      <c r="M5" s="48" t="s">
        <v>206</v>
      </c>
      <c r="N5" s="43" t="s">
        <v>46</v>
      </c>
      <c r="O5" s="372"/>
      <c r="P5" s="374"/>
      <c r="Q5" s="33"/>
      <c r="R5" s="33"/>
    </row>
    <row r="6" spans="1:130" s="26" customFormat="1" ht="31.5" x14ac:dyDescent="0.25">
      <c r="A6" s="44"/>
      <c r="B6" s="40">
        <v>1</v>
      </c>
      <c r="C6" s="40">
        <v>2</v>
      </c>
      <c r="D6" s="40">
        <v>3</v>
      </c>
      <c r="E6" s="40" t="s">
        <v>39</v>
      </c>
      <c r="F6" s="40">
        <v>5</v>
      </c>
      <c r="G6" s="40">
        <v>6</v>
      </c>
      <c r="H6" s="40">
        <v>7</v>
      </c>
      <c r="I6" s="40" t="s">
        <v>41</v>
      </c>
      <c r="J6" s="40" t="s">
        <v>44</v>
      </c>
      <c r="K6" s="40">
        <v>10</v>
      </c>
      <c r="L6" s="40">
        <v>11</v>
      </c>
      <c r="M6" s="40">
        <v>12</v>
      </c>
      <c r="N6" s="40" t="s">
        <v>47</v>
      </c>
      <c r="O6" s="45" t="s">
        <v>168</v>
      </c>
      <c r="P6" s="46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35.25" customHeight="1" x14ac:dyDescent="0.3">
      <c r="A7" s="346">
        <v>1</v>
      </c>
      <c r="B7" s="399" t="s">
        <v>212</v>
      </c>
      <c r="C7" s="67">
        <v>42</v>
      </c>
      <c r="D7" s="67">
        <v>42</v>
      </c>
      <c r="E7" s="68">
        <f>D7/C7*100</f>
        <v>100</v>
      </c>
      <c r="F7" s="55" t="s">
        <v>6</v>
      </c>
      <c r="G7" s="56">
        <f>SUM(G8:G11)</f>
        <v>445690.2</v>
      </c>
      <c r="H7" s="56">
        <f>SUM(H8:H11)</f>
        <v>459309.5</v>
      </c>
      <c r="I7" s="56">
        <f>H7/G7*100</f>
        <v>103.05577730899176</v>
      </c>
      <c r="J7" s="69">
        <f>E7/I7*100</f>
        <v>97.034831633136264</v>
      </c>
      <c r="K7" s="70" t="s">
        <v>163</v>
      </c>
      <c r="L7" s="71">
        <v>56000</v>
      </c>
      <c r="M7" s="72">
        <v>457719</v>
      </c>
      <c r="N7" s="73">
        <f>M7/L7*100</f>
        <v>817.3553571428572</v>
      </c>
      <c r="O7" s="388">
        <f>N87*J7/100</f>
        <v>137.64363026471486</v>
      </c>
      <c r="P7" s="378" t="s">
        <v>143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65.25" customHeight="1" x14ac:dyDescent="0.3">
      <c r="A8" s="347"/>
      <c r="B8" s="400"/>
      <c r="C8" s="357" t="s">
        <v>213</v>
      </c>
      <c r="D8" s="380"/>
      <c r="E8" s="381"/>
      <c r="F8" s="61" t="s">
        <v>53</v>
      </c>
      <c r="G8" s="74"/>
      <c r="H8" s="74"/>
      <c r="I8" s="56" t="e">
        <f>H8/G8*100</f>
        <v>#DIV/0!</v>
      </c>
      <c r="J8" s="63" t="e">
        <f>E8/I8*100</f>
        <v>#DIV/0!</v>
      </c>
      <c r="K8" s="75" t="s">
        <v>164</v>
      </c>
      <c r="L8" s="71">
        <v>8111</v>
      </c>
      <c r="M8" s="72">
        <v>2794.7</v>
      </c>
      <c r="N8" s="73">
        <f t="shared" ref="N8:N20" si="0">M8/L8*100</f>
        <v>34.455677475033902</v>
      </c>
      <c r="O8" s="389"/>
      <c r="P8" s="356"/>
      <c r="Q8" s="33"/>
      <c r="R8" s="33"/>
    </row>
    <row r="9" spans="1:130" s="32" customFormat="1" ht="42" customHeight="1" x14ac:dyDescent="0.3">
      <c r="A9" s="347"/>
      <c r="B9" s="400"/>
      <c r="C9" s="382"/>
      <c r="D9" s="383"/>
      <c r="E9" s="384"/>
      <c r="F9" s="61" t="s">
        <v>52</v>
      </c>
      <c r="G9" s="74"/>
      <c r="H9" s="74"/>
      <c r="I9" s="56" t="e">
        <f>H9/G9*100</f>
        <v>#DIV/0!</v>
      </c>
      <c r="J9" s="63" t="e">
        <f>E9/I9*100</f>
        <v>#DIV/0!</v>
      </c>
      <c r="K9" s="76" t="s">
        <v>56</v>
      </c>
      <c r="L9" s="71">
        <v>97560</v>
      </c>
      <c r="M9" s="72">
        <v>221038</v>
      </c>
      <c r="N9" s="73">
        <f t="shared" si="0"/>
        <v>226.56621566215662</v>
      </c>
      <c r="O9" s="389"/>
      <c r="P9" s="356"/>
      <c r="Q9" s="33"/>
      <c r="R9" s="33"/>
    </row>
    <row r="10" spans="1:130" s="32" customFormat="1" ht="74.25" customHeight="1" x14ac:dyDescent="0.3">
      <c r="A10" s="347"/>
      <c r="B10" s="400"/>
      <c r="C10" s="382"/>
      <c r="D10" s="383"/>
      <c r="E10" s="384"/>
      <c r="F10" s="61" t="s">
        <v>54</v>
      </c>
      <c r="G10" s="77">
        <v>1690.2</v>
      </c>
      <c r="H10" s="77">
        <v>1590.5</v>
      </c>
      <c r="I10" s="56">
        <f>H10/G10*100</f>
        <v>94.101289788190741</v>
      </c>
      <c r="J10" s="63">
        <f t="shared" ref="J10:J11" si="1">E10/I10*100</f>
        <v>0</v>
      </c>
      <c r="K10" s="78" t="s">
        <v>57</v>
      </c>
      <c r="L10" s="71">
        <v>6420</v>
      </c>
      <c r="M10" s="72">
        <v>160087</v>
      </c>
      <c r="N10" s="73">
        <f t="shared" si="0"/>
        <v>2493.566978193146</v>
      </c>
      <c r="O10" s="389"/>
      <c r="P10" s="356"/>
      <c r="Q10" s="33"/>
      <c r="R10" s="33"/>
    </row>
    <row r="11" spans="1:130" s="32" customFormat="1" ht="68.25" customHeight="1" x14ac:dyDescent="0.3">
      <c r="A11" s="347"/>
      <c r="B11" s="400"/>
      <c r="C11" s="382"/>
      <c r="D11" s="383"/>
      <c r="E11" s="384"/>
      <c r="F11" s="65" t="s">
        <v>55</v>
      </c>
      <c r="G11" s="74">
        <v>444000</v>
      </c>
      <c r="H11" s="74">
        <v>457719</v>
      </c>
      <c r="I11" s="56">
        <f>H11/G11*100</f>
        <v>103.08986486486486</v>
      </c>
      <c r="J11" s="63">
        <f t="shared" si="1"/>
        <v>0</v>
      </c>
      <c r="K11" s="78" t="s">
        <v>58</v>
      </c>
      <c r="L11" s="71">
        <v>140.5</v>
      </c>
      <c r="M11" s="72">
        <v>170.1</v>
      </c>
      <c r="N11" s="73">
        <f t="shared" si="0"/>
        <v>121.067615658363</v>
      </c>
      <c r="O11" s="389"/>
      <c r="P11" s="356"/>
      <c r="Q11" s="34"/>
      <c r="R11" s="33"/>
    </row>
    <row r="12" spans="1:130" ht="71.25" customHeight="1" x14ac:dyDescent="0.3">
      <c r="A12" s="347"/>
      <c r="B12" s="400"/>
      <c r="C12" s="382"/>
      <c r="D12" s="383"/>
      <c r="E12" s="384"/>
      <c r="F12" s="79"/>
      <c r="G12" s="80"/>
      <c r="H12" s="80"/>
      <c r="I12" s="80"/>
      <c r="J12" s="81"/>
      <c r="K12" s="78" t="s">
        <v>59</v>
      </c>
      <c r="L12" s="82">
        <v>2930</v>
      </c>
      <c r="M12" s="82">
        <v>2654</v>
      </c>
      <c r="N12" s="73">
        <f t="shared" si="0"/>
        <v>90.580204778156997</v>
      </c>
      <c r="O12" s="389"/>
      <c r="P12" s="356"/>
    </row>
    <row r="13" spans="1:130" ht="104.25" customHeight="1" x14ac:dyDescent="0.3">
      <c r="A13" s="347"/>
      <c r="B13" s="400"/>
      <c r="C13" s="382"/>
      <c r="D13" s="383"/>
      <c r="E13" s="384"/>
      <c r="F13" s="83"/>
      <c r="G13" s="84"/>
      <c r="H13" s="84"/>
      <c r="I13" s="84"/>
      <c r="J13" s="85"/>
      <c r="K13" s="86" t="s">
        <v>60</v>
      </c>
      <c r="L13" s="82">
        <v>43.1</v>
      </c>
      <c r="M13" s="82">
        <v>39.4</v>
      </c>
      <c r="N13" s="73">
        <f t="shared" si="0"/>
        <v>91.415313225058</v>
      </c>
      <c r="O13" s="389"/>
      <c r="P13" s="356"/>
    </row>
    <row r="14" spans="1:130" ht="143.25" customHeight="1" x14ac:dyDescent="0.3">
      <c r="A14" s="347"/>
      <c r="B14" s="400"/>
      <c r="C14" s="382"/>
      <c r="D14" s="383"/>
      <c r="E14" s="384"/>
      <c r="F14" s="83"/>
      <c r="G14" s="84"/>
      <c r="H14" s="84"/>
      <c r="I14" s="84"/>
      <c r="J14" s="85"/>
      <c r="K14" s="86" t="s">
        <v>61</v>
      </c>
      <c r="L14" s="82">
        <v>1556524</v>
      </c>
      <c r="M14" s="82">
        <v>1385330.9</v>
      </c>
      <c r="N14" s="73">
        <f t="shared" si="0"/>
        <v>89.001576589888742</v>
      </c>
      <c r="O14" s="389"/>
      <c r="P14" s="356"/>
    </row>
    <row r="15" spans="1:130" ht="129" customHeight="1" x14ac:dyDescent="0.3">
      <c r="A15" s="347"/>
      <c r="B15" s="400"/>
      <c r="C15" s="382"/>
      <c r="D15" s="383"/>
      <c r="E15" s="384"/>
      <c r="F15" s="83"/>
      <c r="G15" s="84"/>
      <c r="H15" s="84"/>
      <c r="I15" s="84"/>
      <c r="J15" s="85"/>
      <c r="K15" s="86" t="s">
        <v>62</v>
      </c>
      <c r="L15" s="82">
        <v>25706</v>
      </c>
      <c r="M15" s="82">
        <v>23719.7</v>
      </c>
      <c r="N15" s="73">
        <f t="shared" si="0"/>
        <v>92.273010192173032</v>
      </c>
      <c r="O15" s="389"/>
      <c r="P15" s="356"/>
    </row>
    <row r="16" spans="1:130" ht="89.25" customHeight="1" x14ac:dyDescent="0.3">
      <c r="A16" s="347"/>
      <c r="B16" s="400"/>
      <c r="C16" s="382"/>
      <c r="D16" s="383"/>
      <c r="E16" s="384"/>
      <c r="F16" s="83"/>
      <c r="G16" s="84"/>
      <c r="H16" s="84"/>
      <c r="I16" s="84"/>
      <c r="J16" s="85"/>
      <c r="K16" s="76" t="s">
        <v>65</v>
      </c>
      <c r="L16" s="82">
        <v>33694</v>
      </c>
      <c r="M16" s="82">
        <v>12368.3</v>
      </c>
      <c r="N16" s="73">
        <f t="shared" si="0"/>
        <v>36.707722443164954</v>
      </c>
      <c r="O16" s="389"/>
      <c r="P16" s="356"/>
    </row>
    <row r="17" spans="1:16" ht="77.25" customHeight="1" x14ac:dyDescent="0.3">
      <c r="A17" s="347"/>
      <c r="B17" s="400"/>
      <c r="C17" s="382"/>
      <c r="D17" s="383"/>
      <c r="E17" s="384"/>
      <c r="F17" s="83"/>
      <c r="G17" s="84"/>
      <c r="H17" s="84"/>
      <c r="I17" s="84"/>
      <c r="J17" s="85"/>
      <c r="K17" s="76" t="s">
        <v>66</v>
      </c>
      <c r="L17" s="82">
        <v>25.5</v>
      </c>
      <c r="M17" s="82">
        <v>18.600000000000001</v>
      </c>
      <c r="N17" s="73">
        <f t="shared" si="0"/>
        <v>72.941176470588246</v>
      </c>
      <c r="O17" s="389"/>
      <c r="P17" s="356"/>
    </row>
    <row r="18" spans="1:16" ht="111" customHeight="1" x14ac:dyDescent="0.3">
      <c r="A18" s="347"/>
      <c r="B18" s="400"/>
      <c r="C18" s="382"/>
      <c r="D18" s="383"/>
      <c r="E18" s="384"/>
      <c r="F18" s="83"/>
      <c r="G18" s="84"/>
      <c r="H18" s="84"/>
      <c r="I18" s="84"/>
      <c r="J18" s="85"/>
      <c r="K18" s="87" t="s">
        <v>67</v>
      </c>
      <c r="L18" s="88">
        <v>437577</v>
      </c>
      <c r="M18" s="82">
        <v>854000</v>
      </c>
      <c r="N18" s="73">
        <f t="shared" si="0"/>
        <v>195.16565084545121</v>
      </c>
      <c r="O18" s="389"/>
      <c r="P18" s="356"/>
    </row>
    <row r="19" spans="1:16" ht="75.75" customHeight="1" x14ac:dyDescent="0.3">
      <c r="A19" s="347"/>
      <c r="B19" s="400"/>
      <c r="C19" s="382"/>
      <c r="D19" s="383"/>
      <c r="E19" s="384"/>
      <c r="F19" s="83"/>
      <c r="G19" s="84"/>
      <c r="H19" s="84"/>
      <c r="I19" s="84"/>
      <c r="J19" s="85"/>
      <c r="K19" s="76" t="s">
        <v>68</v>
      </c>
      <c r="L19" s="89">
        <v>161</v>
      </c>
      <c r="M19" s="82">
        <v>88</v>
      </c>
      <c r="N19" s="73">
        <f t="shared" si="0"/>
        <v>54.658385093167702</v>
      </c>
      <c r="O19" s="389"/>
      <c r="P19" s="356"/>
    </row>
    <row r="20" spans="1:16" ht="61.5" customHeight="1" x14ac:dyDescent="0.3">
      <c r="A20" s="347"/>
      <c r="B20" s="400"/>
      <c r="C20" s="382"/>
      <c r="D20" s="383"/>
      <c r="E20" s="384"/>
      <c r="F20" s="83"/>
      <c r="G20" s="84"/>
      <c r="H20" s="84"/>
      <c r="I20" s="84"/>
      <c r="J20" s="85"/>
      <c r="K20" s="76" t="s">
        <v>69</v>
      </c>
      <c r="L20" s="82">
        <v>1759</v>
      </c>
      <c r="M20" s="82">
        <v>537</v>
      </c>
      <c r="N20" s="73">
        <f t="shared" si="0"/>
        <v>30.528709494030696</v>
      </c>
      <c r="O20" s="389"/>
      <c r="P20" s="356"/>
    </row>
    <row r="21" spans="1:16" ht="23.25" customHeight="1" x14ac:dyDescent="0.3">
      <c r="A21" s="347"/>
      <c r="B21" s="400"/>
      <c r="C21" s="382"/>
      <c r="D21" s="383"/>
      <c r="E21" s="384"/>
      <c r="F21" s="83"/>
      <c r="G21" s="84"/>
      <c r="H21" s="84"/>
      <c r="I21" s="84"/>
      <c r="J21" s="85"/>
      <c r="K21" s="87" t="s">
        <v>132</v>
      </c>
      <c r="L21" s="90">
        <v>3500</v>
      </c>
      <c r="M21" s="82">
        <v>350</v>
      </c>
      <c r="N21" s="73">
        <f t="shared" ref="N21:N83" si="2">M21/L21*100</f>
        <v>10</v>
      </c>
      <c r="O21" s="389"/>
      <c r="P21" s="356"/>
    </row>
    <row r="22" spans="1:16" ht="57.75" customHeight="1" x14ac:dyDescent="0.3">
      <c r="A22" s="347"/>
      <c r="B22" s="400"/>
      <c r="C22" s="382"/>
      <c r="D22" s="383"/>
      <c r="E22" s="384"/>
      <c r="F22" s="83"/>
      <c r="G22" s="84"/>
      <c r="H22" s="84"/>
      <c r="I22" s="84"/>
      <c r="J22" s="85"/>
      <c r="K22" s="76" t="s">
        <v>63</v>
      </c>
      <c r="L22" s="91">
        <v>4053</v>
      </c>
      <c r="M22" s="82">
        <v>4265</v>
      </c>
      <c r="N22" s="73">
        <f t="shared" si="2"/>
        <v>105.23069331359487</v>
      </c>
      <c r="O22" s="389"/>
      <c r="P22" s="356"/>
    </row>
    <row r="23" spans="1:16" ht="73.5" customHeight="1" x14ac:dyDescent="0.3">
      <c r="A23" s="347"/>
      <c r="B23" s="400"/>
      <c r="C23" s="382"/>
      <c r="D23" s="383"/>
      <c r="E23" s="384"/>
      <c r="F23" s="83"/>
      <c r="G23" s="84"/>
      <c r="H23" s="84"/>
      <c r="I23" s="84"/>
      <c r="J23" s="85"/>
      <c r="K23" s="76" t="s">
        <v>64</v>
      </c>
      <c r="L23" s="90">
        <v>34428</v>
      </c>
      <c r="M23" s="82">
        <v>30500</v>
      </c>
      <c r="N23" s="73">
        <f t="shared" si="2"/>
        <v>88.590682003020788</v>
      </c>
      <c r="O23" s="389"/>
      <c r="P23" s="356"/>
    </row>
    <row r="24" spans="1:16" ht="66.75" customHeight="1" x14ac:dyDescent="0.3">
      <c r="A24" s="347"/>
      <c r="B24" s="400"/>
      <c r="C24" s="382"/>
      <c r="D24" s="383"/>
      <c r="E24" s="384"/>
      <c r="F24" s="83"/>
      <c r="G24" s="84"/>
      <c r="H24" s="84"/>
      <c r="I24" s="84"/>
      <c r="J24" s="85"/>
      <c r="K24" s="92" t="s">
        <v>70</v>
      </c>
      <c r="L24" s="93">
        <v>28716</v>
      </c>
      <c r="M24" s="82">
        <v>39474.699999999997</v>
      </c>
      <c r="N24" s="73">
        <f t="shared" si="2"/>
        <v>137.46587268421783</v>
      </c>
      <c r="O24" s="389"/>
      <c r="P24" s="356"/>
    </row>
    <row r="25" spans="1:16" ht="66.75" customHeight="1" x14ac:dyDescent="0.3">
      <c r="A25" s="347"/>
      <c r="B25" s="400"/>
      <c r="C25" s="382"/>
      <c r="D25" s="383"/>
      <c r="E25" s="384"/>
      <c r="F25" s="83"/>
      <c r="G25" s="84"/>
      <c r="H25" s="84"/>
      <c r="I25" s="84"/>
      <c r="J25" s="85"/>
      <c r="K25" s="94" t="s">
        <v>77</v>
      </c>
      <c r="L25" s="95">
        <v>30.2</v>
      </c>
      <c r="M25" s="82">
        <v>32.299999999999997</v>
      </c>
      <c r="N25" s="73">
        <f t="shared" si="2"/>
        <v>106.95364238410596</v>
      </c>
      <c r="O25" s="389"/>
      <c r="P25" s="356"/>
    </row>
    <row r="26" spans="1:16" ht="66.75" customHeight="1" x14ac:dyDescent="0.3">
      <c r="A26" s="347"/>
      <c r="B26" s="400"/>
      <c r="C26" s="382"/>
      <c r="D26" s="383"/>
      <c r="E26" s="384"/>
      <c r="F26" s="83"/>
      <c r="G26" s="84"/>
      <c r="H26" s="84"/>
      <c r="I26" s="84"/>
      <c r="J26" s="85"/>
      <c r="K26" s="94" t="s">
        <v>78</v>
      </c>
      <c r="L26" s="95">
        <v>0.34</v>
      </c>
      <c r="M26" s="82">
        <v>0.32</v>
      </c>
      <c r="N26" s="73">
        <f t="shared" si="2"/>
        <v>94.117647058823522</v>
      </c>
      <c r="O26" s="389"/>
      <c r="P26" s="356"/>
    </row>
    <row r="27" spans="1:16" ht="66.75" customHeight="1" x14ac:dyDescent="0.3">
      <c r="A27" s="347"/>
      <c r="B27" s="400"/>
      <c r="C27" s="382"/>
      <c r="D27" s="383"/>
      <c r="E27" s="384"/>
      <c r="F27" s="83"/>
      <c r="G27" s="84"/>
      <c r="H27" s="84"/>
      <c r="I27" s="84"/>
      <c r="J27" s="85"/>
      <c r="K27" s="94" t="s">
        <v>79</v>
      </c>
      <c r="L27" s="95">
        <v>2500</v>
      </c>
      <c r="M27" s="82">
        <v>2114</v>
      </c>
      <c r="N27" s="73">
        <f t="shared" si="2"/>
        <v>84.56</v>
      </c>
      <c r="O27" s="389"/>
      <c r="P27" s="356"/>
    </row>
    <row r="28" spans="1:16" ht="123.75" customHeight="1" x14ac:dyDescent="0.3">
      <c r="A28" s="347"/>
      <c r="B28" s="400"/>
      <c r="C28" s="382"/>
      <c r="D28" s="383"/>
      <c r="E28" s="384"/>
      <c r="F28" s="83"/>
      <c r="G28" s="84"/>
      <c r="H28" s="84"/>
      <c r="I28" s="84"/>
      <c r="J28" s="85"/>
      <c r="K28" s="94" t="s">
        <v>80</v>
      </c>
      <c r="L28" s="96">
        <v>89</v>
      </c>
      <c r="M28" s="82">
        <v>86.4</v>
      </c>
      <c r="N28" s="73">
        <f t="shared" si="2"/>
        <v>97.078651685393268</v>
      </c>
      <c r="O28" s="389"/>
      <c r="P28" s="356"/>
    </row>
    <row r="29" spans="1:16" ht="108" customHeight="1" x14ac:dyDescent="0.3">
      <c r="A29" s="347"/>
      <c r="B29" s="400"/>
      <c r="C29" s="382"/>
      <c r="D29" s="383"/>
      <c r="E29" s="384"/>
      <c r="F29" s="83"/>
      <c r="G29" s="84"/>
      <c r="H29" s="84"/>
      <c r="I29" s="84"/>
      <c r="J29" s="85"/>
      <c r="K29" s="94" t="s">
        <v>81</v>
      </c>
      <c r="L29" s="96">
        <v>1.2</v>
      </c>
      <c r="M29" s="82">
        <v>1.2</v>
      </c>
      <c r="N29" s="73">
        <f t="shared" si="2"/>
        <v>100</v>
      </c>
      <c r="O29" s="389"/>
      <c r="P29" s="356"/>
    </row>
    <row r="30" spans="1:16" ht="57" customHeight="1" x14ac:dyDescent="0.25">
      <c r="A30" s="347"/>
      <c r="B30" s="400"/>
      <c r="C30" s="382"/>
      <c r="D30" s="383"/>
      <c r="E30" s="384"/>
      <c r="F30" s="83"/>
      <c r="G30" s="84"/>
      <c r="H30" s="84"/>
      <c r="I30" s="84"/>
      <c r="J30" s="85"/>
      <c r="K30" s="97" t="s">
        <v>82</v>
      </c>
      <c r="L30" s="96">
        <v>69</v>
      </c>
      <c r="M30" s="82">
        <v>86.3</v>
      </c>
      <c r="N30" s="73">
        <f t="shared" si="2"/>
        <v>125.07246376811594</v>
      </c>
      <c r="O30" s="389"/>
      <c r="P30" s="356"/>
    </row>
    <row r="31" spans="1:16" ht="55.5" customHeight="1" x14ac:dyDescent="0.25">
      <c r="A31" s="347"/>
      <c r="B31" s="400"/>
      <c r="C31" s="382"/>
      <c r="D31" s="383"/>
      <c r="E31" s="384"/>
      <c r="F31" s="83"/>
      <c r="G31" s="84"/>
      <c r="H31" s="84"/>
      <c r="I31" s="84"/>
      <c r="J31" s="85"/>
      <c r="K31" s="97" t="s">
        <v>71</v>
      </c>
      <c r="L31" s="96">
        <v>61</v>
      </c>
      <c r="M31" s="82">
        <v>79.8</v>
      </c>
      <c r="N31" s="73">
        <f t="shared" si="2"/>
        <v>130.81967213114754</v>
      </c>
      <c r="O31" s="389"/>
      <c r="P31" s="356"/>
    </row>
    <row r="32" spans="1:16" ht="57.75" customHeight="1" x14ac:dyDescent="0.25">
      <c r="A32" s="347"/>
      <c r="B32" s="400"/>
      <c r="C32" s="382"/>
      <c r="D32" s="383"/>
      <c r="E32" s="384"/>
      <c r="F32" s="83"/>
      <c r="G32" s="84"/>
      <c r="H32" s="84"/>
      <c r="I32" s="84"/>
      <c r="J32" s="85"/>
      <c r="K32" s="97" t="s">
        <v>83</v>
      </c>
      <c r="L32" s="96">
        <v>81</v>
      </c>
      <c r="M32" s="82">
        <v>83.2</v>
      </c>
      <c r="N32" s="73">
        <f t="shared" si="2"/>
        <v>102.71604938271605</v>
      </c>
      <c r="O32" s="389"/>
      <c r="P32" s="356"/>
    </row>
    <row r="33" spans="1:16" ht="57.75" customHeight="1" x14ac:dyDescent="0.25">
      <c r="A33" s="347"/>
      <c r="B33" s="400"/>
      <c r="C33" s="382"/>
      <c r="D33" s="383"/>
      <c r="E33" s="384"/>
      <c r="F33" s="83"/>
      <c r="G33" s="84"/>
      <c r="H33" s="84"/>
      <c r="I33" s="84"/>
      <c r="J33" s="85"/>
      <c r="K33" s="97" t="s">
        <v>84</v>
      </c>
      <c r="L33" s="95">
        <v>100</v>
      </c>
      <c r="M33" s="82">
        <v>100</v>
      </c>
      <c r="N33" s="73">
        <f t="shared" si="2"/>
        <v>100</v>
      </c>
      <c r="O33" s="389"/>
      <c r="P33" s="356"/>
    </row>
    <row r="34" spans="1:16" ht="57.75" customHeight="1" x14ac:dyDescent="0.25">
      <c r="A34" s="347"/>
      <c r="B34" s="400"/>
      <c r="C34" s="382"/>
      <c r="D34" s="383"/>
      <c r="E34" s="384"/>
      <c r="F34" s="83"/>
      <c r="G34" s="84"/>
      <c r="H34" s="84"/>
      <c r="I34" s="84"/>
      <c r="J34" s="85"/>
      <c r="K34" s="97" t="s">
        <v>85</v>
      </c>
      <c r="L34" s="95">
        <v>100</v>
      </c>
      <c r="M34" s="82">
        <v>90.9</v>
      </c>
      <c r="N34" s="73">
        <f t="shared" si="2"/>
        <v>90.9</v>
      </c>
      <c r="O34" s="389"/>
      <c r="P34" s="356"/>
    </row>
    <row r="35" spans="1:16" ht="57.75" customHeight="1" x14ac:dyDescent="0.25">
      <c r="A35" s="347"/>
      <c r="B35" s="400"/>
      <c r="C35" s="382"/>
      <c r="D35" s="383"/>
      <c r="E35" s="384"/>
      <c r="F35" s="83"/>
      <c r="G35" s="84"/>
      <c r="H35" s="84"/>
      <c r="I35" s="84"/>
      <c r="J35" s="85"/>
      <c r="K35" s="97" t="s">
        <v>86</v>
      </c>
      <c r="L35" s="95">
        <v>100</v>
      </c>
      <c r="M35" s="82">
        <v>100</v>
      </c>
      <c r="N35" s="73">
        <f t="shared" si="2"/>
        <v>100</v>
      </c>
      <c r="O35" s="389"/>
      <c r="P35" s="356"/>
    </row>
    <row r="36" spans="1:16" ht="82.5" customHeight="1" x14ac:dyDescent="0.25">
      <c r="A36" s="347"/>
      <c r="B36" s="400"/>
      <c r="C36" s="382"/>
      <c r="D36" s="383"/>
      <c r="E36" s="384"/>
      <c r="F36" s="83"/>
      <c r="G36" s="84"/>
      <c r="H36" s="84"/>
      <c r="I36" s="84"/>
      <c r="J36" s="85"/>
      <c r="K36" s="97" t="s">
        <v>87</v>
      </c>
      <c r="L36" s="95">
        <v>50</v>
      </c>
      <c r="M36" s="82">
        <v>48</v>
      </c>
      <c r="N36" s="73">
        <f t="shared" si="2"/>
        <v>96</v>
      </c>
      <c r="O36" s="389"/>
      <c r="P36" s="356"/>
    </row>
    <row r="37" spans="1:16" ht="72" customHeight="1" x14ac:dyDescent="0.25">
      <c r="A37" s="347"/>
      <c r="B37" s="400"/>
      <c r="C37" s="382"/>
      <c r="D37" s="383"/>
      <c r="E37" s="384"/>
      <c r="F37" s="83"/>
      <c r="G37" s="84"/>
      <c r="H37" s="84"/>
      <c r="I37" s="84"/>
      <c r="J37" s="85"/>
      <c r="K37" s="97" t="s">
        <v>88</v>
      </c>
      <c r="L37" s="95">
        <v>60</v>
      </c>
      <c r="M37" s="82">
        <v>53</v>
      </c>
      <c r="N37" s="73">
        <f t="shared" si="2"/>
        <v>88.333333333333329</v>
      </c>
      <c r="O37" s="389"/>
      <c r="P37" s="356"/>
    </row>
    <row r="38" spans="1:16" ht="57.75" customHeight="1" x14ac:dyDescent="0.25">
      <c r="A38" s="347"/>
      <c r="B38" s="400"/>
      <c r="C38" s="382"/>
      <c r="D38" s="383"/>
      <c r="E38" s="384"/>
      <c r="F38" s="83"/>
      <c r="G38" s="84"/>
      <c r="H38" s="84"/>
      <c r="I38" s="84"/>
      <c r="J38" s="85"/>
      <c r="K38" s="97" t="s">
        <v>72</v>
      </c>
      <c r="L38" s="95">
        <v>40</v>
      </c>
      <c r="M38" s="82">
        <v>39</v>
      </c>
      <c r="N38" s="73">
        <f t="shared" si="2"/>
        <v>97.5</v>
      </c>
      <c r="O38" s="389"/>
      <c r="P38" s="356"/>
    </row>
    <row r="39" spans="1:16" ht="57.75" customHeight="1" x14ac:dyDescent="0.25">
      <c r="A39" s="347"/>
      <c r="B39" s="400"/>
      <c r="C39" s="382"/>
      <c r="D39" s="383"/>
      <c r="E39" s="384"/>
      <c r="F39" s="83"/>
      <c r="G39" s="84"/>
      <c r="H39" s="84"/>
      <c r="I39" s="84"/>
      <c r="J39" s="85"/>
      <c r="K39" s="97" t="s">
        <v>89</v>
      </c>
      <c r="L39" s="95">
        <v>95.1</v>
      </c>
      <c r="M39" s="82">
        <v>79.599999999999994</v>
      </c>
      <c r="N39" s="73">
        <f t="shared" si="2"/>
        <v>83.701366982124085</v>
      </c>
      <c r="O39" s="389"/>
      <c r="P39" s="356"/>
    </row>
    <row r="40" spans="1:16" ht="57.75" customHeight="1" x14ac:dyDescent="0.25">
      <c r="A40" s="347"/>
      <c r="B40" s="400"/>
      <c r="C40" s="382"/>
      <c r="D40" s="383"/>
      <c r="E40" s="384"/>
      <c r="F40" s="83"/>
      <c r="G40" s="84"/>
      <c r="H40" s="84"/>
      <c r="I40" s="84"/>
      <c r="J40" s="85"/>
      <c r="K40" s="98" t="s">
        <v>73</v>
      </c>
      <c r="L40" s="95">
        <v>258</v>
      </c>
      <c r="M40" s="82">
        <v>213</v>
      </c>
      <c r="N40" s="73">
        <f t="shared" si="2"/>
        <v>82.558139534883722</v>
      </c>
      <c r="O40" s="389"/>
      <c r="P40" s="356"/>
    </row>
    <row r="41" spans="1:16" ht="57.75" customHeight="1" x14ac:dyDescent="0.25">
      <c r="A41" s="347"/>
      <c r="B41" s="400"/>
      <c r="C41" s="382"/>
      <c r="D41" s="383"/>
      <c r="E41" s="384"/>
      <c r="F41" s="83"/>
      <c r="G41" s="84"/>
      <c r="H41" s="84"/>
      <c r="I41" s="84"/>
      <c r="J41" s="85"/>
      <c r="K41" s="97" t="s">
        <v>133</v>
      </c>
      <c r="L41" s="95">
        <v>7</v>
      </c>
      <c r="M41" s="82">
        <v>72</v>
      </c>
      <c r="N41" s="73">
        <f t="shared" si="2"/>
        <v>1028.5714285714287</v>
      </c>
      <c r="O41" s="389"/>
      <c r="P41" s="356"/>
    </row>
    <row r="42" spans="1:16" ht="57.75" customHeight="1" x14ac:dyDescent="0.25">
      <c r="A42" s="347"/>
      <c r="B42" s="400"/>
      <c r="C42" s="382"/>
      <c r="D42" s="383"/>
      <c r="E42" s="384"/>
      <c r="F42" s="83"/>
      <c r="G42" s="84"/>
      <c r="H42" s="84"/>
      <c r="I42" s="84"/>
      <c r="J42" s="85"/>
      <c r="K42" s="97" t="s">
        <v>90</v>
      </c>
      <c r="L42" s="95">
        <v>622913</v>
      </c>
      <c r="M42" s="99">
        <v>570357.4</v>
      </c>
      <c r="N42" s="73">
        <f t="shared" si="2"/>
        <v>91.562930938991485</v>
      </c>
      <c r="O42" s="389"/>
      <c r="P42" s="356"/>
    </row>
    <row r="43" spans="1:16" ht="57.75" customHeight="1" x14ac:dyDescent="0.25">
      <c r="A43" s="347"/>
      <c r="B43" s="400"/>
      <c r="C43" s="382"/>
      <c r="D43" s="383"/>
      <c r="E43" s="384"/>
      <c r="F43" s="83"/>
      <c r="G43" s="84"/>
      <c r="H43" s="84"/>
      <c r="I43" s="84"/>
      <c r="J43" s="85"/>
      <c r="K43" s="100" t="s">
        <v>91</v>
      </c>
      <c r="L43" s="95">
        <v>105.8</v>
      </c>
      <c r="M43" s="82">
        <v>99.9</v>
      </c>
      <c r="N43" s="73">
        <f t="shared" si="2"/>
        <v>94.423440453686212</v>
      </c>
      <c r="O43" s="389"/>
      <c r="P43" s="356"/>
    </row>
    <row r="44" spans="1:16" ht="57.75" customHeight="1" x14ac:dyDescent="0.25">
      <c r="A44" s="347"/>
      <c r="B44" s="400"/>
      <c r="C44" s="382"/>
      <c r="D44" s="383"/>
      <c r="E44" s="384"/>
      <c r="F44" s="83"/>
      <c r="G44" s="84"/>
      <c r="H44" s="84"/>
      <c r="I44" s="84"/>
      <c r="J44" s="85"/>
      <c r="K44" s="100" t="s">
        <v>92</v>
      </c>
      <c r="L44" s="95">
        <v>90225</v>
      </c>
      <c r="M44" s="82">
        <v>85498</v>
      </c>
      <c r="N44" s="73">
        <f t="shared" si="2"/>
        <v>94.76087558880576</v>
      </c>
      <c r="O44" s="389"/>
      <c r="P44" s="356"/>
    </row>
    <row r="45" spans="1:16" ht="57.75" customHeight="1" x14ac:dyDescent="0.25">
      <c r="A45" s="347"/>
      <c r="B45" s="400"/>
      <c r="C45" s="382"/>
      <c r="D45" s="383"/>
      <c r="E45" s="384"/>
      <c r="F45" s="83"/>
      <c r="G45" s="84"/>
      <c r="H45" s="84"/>
      <c r="I45" s="84"/>
      <c r="J45" s="85"/>
      <c r="K45" s="101" t="s">
        <v>93</v>
      </c>
      <c r="L45" s="95">
        <v>4</v>
      </c>
      <c r="M45" s="82">
        <v>4</v>
      </c>
      <c r="N45" s="73">
        <f t="shared" si="2"/>
        <v>100</v>
      </c>
      <c r="O45" s="389"/>
      <c r="P45" s="356"/>
    </row>
    <row r="46" spans="1:16" ht="57.75" customHeight="1" x14ac:dyDescent="0.25">
      <c r="A46" s="347"/>
      <c r="B46" s="400"/>
      <c r="C46" s="382"/>
      <c r="D46" s="383"/>
      <c r="E46" s="384"/>
      <c r="F46" s="83"/>
      <c r="G46" s="84"/>
      <c r="H46" s="84"/>
      <c r="I46" s="84"/>
      <c r="J46" s="85"/>
      <c r="K46" s="98" t="s">
        <v>94</v>
      </c>
      <c r="L46" s="95">
        <v>63</v>
      </c>
      <c r="M46" s="82">
        <v>63</v>
      </c>
      <c r="N46" s="73">
        <f t="shared" si="2"/>
        <v>100</v>
      </c>
      <c r="O46" s="389"/>
      <c r="P46" s="356"/>
    </row>
    <row r="47" spans="1:16" ht="57.75" customHeight="1" x14ac:dyDescent="0.25">
      <c r="A47" s="347"/>
      <c r="B47" s="400"/>
      <c r="C47" s="382"/>
      <c r="D47" s="383"/>
      <c r="E47" s="384"/>
      <c r="F47" s="83"/>
      <c r="G47" s="84"/>
      <c r="H47" s="84"/>
      <c r="I47" s="84"/>
      <c r="J47" s="85"/>
      <c r="K47" s="97" t="s">
        <v>95</v>
      </c>
      <c r="L47" s="95">
        <v>56</v>
      </c>
      <c r="M47" s="82">
        <v>60.8</v>
      </c>
      <c r="N47" s="73">
        <f t="shared" si="2"/>
        <v>108.57142857142857</v>
      </c>
      <c r="O47" s="389"/>
      <c r="P47" s="356"/>
    </row>
    <row r="48" spans="1:16" ht="57.75" customHeight="1" x14ac:dyDescent="0.25">
      <c r="A48" s="347"/>
      <c r="B48" s="400"/>
      <c r="C48" s="382"/>
      <c r="D48" s="383"/>
      <c r="E48" s="384"/>
      <c r="F48" s="83"/>
      <c r="G48" s="84"/>
      <c r="H48" s="84"/>
      <c r="I48" s="84"/>
      <c r="J48" s="85"/>
      <c r="K48" s="97" t="s">
        <v>96</v>
      </c>
      <c r="L48" s="95">
        <v>85</v>
      </c>
      <c r="M48" s="82">
        <v>118</v>
      </c>
      <c r="N48" s="73">
        <f t="shared" si="2"/>
        <v>138.8235294117647</v>
      </c>
      <c r="O48" s="389"/>
      <c r="P48" s="356"/>
    </row>
    <row r="49" spans="1:16" ht="63.75" customHeight="1" x14ac:dyDescent="0.25">
      <c r="A49" s="347"/>
      <c r="B49" s="400"/>
      <c r="C49" s="382"/>
      <c r="D49" s="383"/>
      <c r="E49" s="384"/>
      <c r="F49" s="83"/>
      <c r="G49" s="84"/>
      <c r="H49" s="84"/>
      <c r="I49" s="84"/>
      <c r="J49" s="85"/>
      <c r="K49" s="102" t="s">
        <v>97</v>
      </c>
      <c r="L49" s="95">
        <v>95</v>
      </c>
      <c r="M49" s="82">
        <v>48.9</v>
      </c>
      <c r="N49" s="103">
        <f>M49/L49*100</f>
        <v>51.473684210526315</v>
      </c>
      <c r="O49" s="389"/>
      <c r="P49" s="356"/>
    </row>
    <row r="50" spans="1:16" ht="93" customHeight="1" x14ac:dyDescent="0.25">
      <c r="A50" s="347"/>
      <c r="B50" s="400"/>
      <c r="C50" s="382"/>
      <c r="D50" s="383"/>
      <c r="E50" s="384"/>
      <c r="F50" s="83"/>
      <c r="G50" s="84"/>
      <c r="H50" s="84"/>
      <c r="I50" s="84"/>
      <c r="J50" s="85"/>
      <c r="K50" s="104" t="s">
        <v>98</v>
      </c>
      <c r="L50" s="95">
        <v>90</v>
      </c>
      <c r="M50" s="82">
        <v>100</v>
      </c>
      <c r="N50" s="105">
        <f>M50/L50*100</f>
        <v>111.11111111111111</v>
      </c>
      <c r="O50" s="389"/>
      <c r="P50" s="356"/>
    </row>
    <row r="51" spans="1:16" ht="93" customHeight="1" x14ac:dyDescent="0.25">
      <c r="A51" s="347"/>
      <c r="B51" s="400"/>
      <c r="C51" s="382"/>
      <c r="D51" s="383"/>
      <c r="E51" s="384"/>
      <c r="F51" s="83"/>
      <c r="G51" s="84"/>
      <c r="H51" s="84"/>
      <c r="I51" s="84"/>
      <c r="J51" s="85"/>
      <c r="K51" s="106" t="s">
        <v>99</v>
      </c>
      <c r="L51" s="95">
        <v>62</v>
      </c>
      <c r="M51" s="82">
        <v>43</v>
      </c>
      <c r="N51" s="107">
        <f t="shared" si="2"/>
        <v>69.354838709677423</v>
      </c>
      <c r="O51" s="389"/>
      <c r="P51" s="356"/>
    </row>
    <row r="52" spans="1:16" ht="73.5" customHeight="1" x14ac:dyDescent="0.25">
      <c r="A52" s="347"/>
      <c r="B52" s="400"/>
      <c r="C52" s="382"/>
      <c r="D52" s="383"/>
      <c r="E52" s="384"/>
      <c r="F52" s="83"/>
      <c r="G52" s="84"/>
      <c r="H52" s="84"/>
      <c r="I52" s="84"/>
      <c r="J52" s="85"/>
      <c r="K52" s="108" t="s">
        <v>100</v>
      </c>
      <c r="L52" s="95">
        <v>42</v>
      </c>
      <c r="M52" s="82">
        <v>42</v>
      </c>
      <c r="N52" s="107">
        <f t="shared" si="2"/>
        <v>100</v>
      </c>
      <c r="O52" s="389"/>
      <c r="P52" s="356"/>
    </row>
    <row r="53" spans="1:16" ht="57.75" customHeight="1" x14ac:dyDescent="0.25">
      <c r="A53" s="347"/>
      <c r="B53" s="400"/>
      <c r="C53" s="382"/>
      <c r="D53" s="383"/>
      <c r="E53" s="384"/>
      <c r="F53" s="83"/>
      <c r="G53" s="84"/>
      <c r="H53" s="84"/>
      <c r="I53" s="84"/>
      <c r="J53" s="85"/>
      <c r="K53" s="106" t="s">
        <v>101</v>
      </c>
      <c r="L53" s="95">
        <v>72.099999999999994</v>
      </c>
      <c r="M53" s="99">
        <v>71.5</v>
      </c>
      <c r="N53" s="107">
        <f t="shared" si="2"/>
        <v>99.167822468793361</v>
      </c>
      <c r="O53" s="389"/>
      <c r="P53" s="356"/>
    </row>
    <row r="54" spans="1:16" ht="57.75" customHeight="1" x14ac:dyDescent="0.25">
      <c r="A54" s="347"/>
      <c r="B54" s="400"/>
      <c r="C54" s="382"/>
      <c r="D54" s="383"/>
      <c r="E54" s="384"/>
      <c r="F54" s="83"/>
      <c r="G54" s="84"/>
      <c r="H54" s="84"/>
      <c r="I54" s="84"/>
      <c r="J54" s="85"/>
      <c r="K54" s="97" t="s">
        <v>102</v>
      </c>
      <c r="L54" s="95">
        <v>792</v>
      </c>
      <c r="M54" s="82">
        <v>732.2</v>
      </c>
      <c r="N54" s="107">
        <f t="shared" si="2"/>
        <v>92.449494949494962</v>
      </c>
      <c r="O54" s="389"/>
      <c r="P54" s="356"/>
    </row>
    <row r="55" spans="1:16" ht="57.75" customHeight="1" x14ac:dyDescent="0.25">
      <c r="A55" s="347"/>
      <c r="B55" s="400"/>
      <c r="C55" s="382"/>
      <c r="D55" s="383"/>
      <c r="E55" s="384"/>
      <c r="F55" s="83"/>
      <c r="G55" s="84"/>
      <c r="H55" s="84"/>
      <c r="I55" s="84"/>
      <c r="J55" s="85"/>
      <c r="K55" s="97" t="s">
        <v>103</v>
      </c>
      <c r="L55" s="95">
        <v>6850</v>
      </c>
      <c r="M55" s="82">
        <v>6769</v>
      </c>
      <c r="N55" s="73">
        <f t="shared" si="2"/>
        <v>98.81751824817519</v>
      </c>
      <c r="O55" s="389"/>
      <c r="P55" s="356"/>
    </row>
    <row r="56" spans="1:16" ht="57.75" customHeight="1" x14ac:dyDescent="0.25">
      <c r="A56" s="347"/>
      <c r="B56" s="400"/>
      <c r="C56" s="382"/>
      <c r="D56" s="383"/>
      <c r="E56" s="384"/>
      <c r="F56" s="83"/>
      <c r="G56" s="84"/>
      <c r="H56" s="84"/>
      <c r="I56" s="84"/>
      <c r="J56" s="85"/>
      <c r="K56" s="97" t="s">
        <v>105</v>
      </c>
      <c r="L56" s="95">
        <v>89</v>
      </c>
      <c r="M56" s="82">
        <v>50</v>
      </c>
      <c r="N56" s="73">
        <f t="shared" si="2"/>
        <v>56.17977528089888</v>
      </c>
      <c r="O56" s="389"/>
      <c r="P56" s="356"/>
    </row>
    <row r="57" spans="1:16" ht="57.75" customHeight="1" x14ac:dyDescent="0.25">
      <c r="A57" s="347"/>
      <c r="B57" s="400"/>
      <c r="C57" s="382"/>
      <c r="D57" s="383"/>
      <c r="E57" s="384"/>
      <c r="F57" s="83"/>
      <c r="G57" s="84"/>
      <c r="H57" s="84"/>
      <c r="I57" s="84"/>
      <c r="J57" s="85"/>
      <c r="K57" s="97" t="s">
        <v>104</v>
      </c>
      <c r="L57" s="95">
        <v>-64</v>
      </c>
      <c r="M57" s="82">
        <v>-55</v>
      </c>
      <c r="N57" s="73">
        <f t="shared" si="2"/>
        <v>85.9375</v>
      </c>
      <c r="O57" s="389"/>
      <c r="P57" s="356"/>
    </row>
    <row r="58" spans="1:16" ht="57.75" customHeight="1" x14ac:dyDescent="0.25">
      <c r="A58" s="347"/>
      <c r="B58" s="400"/>
      <c r="C58" s="382"/>
      <c r="D58" s="383"/>
      <c r="E58" s="384"/>
      <c r="F58" s="83"/>
      <c r="G58" s="84"/>
      <c r="H58" s="84"/>
      <c r="I58" s="84"/>
      <c r="J58" s="85"/>
      <c r="K58" s="97" t="s">
        <v>106</v>
      </c>
      <c r="L58" s="95">
        <v>-73</v>
      </c>
      <c r="M58" s="82">
        <v>-70</v>
      </c>
      <c r="N58" s="73">
        <f t="shared" si="2"/>
        <v>95.890410958904098</v>
      </c>
      <c r="O58" s="389"/>
      <c r="P58" s="356"/>
    </row>
    <row r="59" spans="1:16" ht="57.75" customHeight="1" x14ac:dyDescent="0.25">
      <c r="A59" s="347"/>
      <c r="B59" s="400"/>
      <c r="C59" s="382"/>
      <c r="D59" s="383"/>
      <c r="E59" s="384"/>
      <c r="F59" s="83"/>
      <c r="G59" s="84"/>
      <c r="H59" s="84"/>
      <c r="I59" s="84"/>
      <c r="J59" s="85"/>
      <c r="K59" s="97" t="s">
        <v>107</v>
      </c>
      <c r="L59" s="95">
        <v>6904</v>
      </c>
      <c r="M59" s="82">
        <v>6671</v>
      </c>
      <c r="N59" s="73">
        <f t="shared" si="2"/>
        <v>96.625144843568947</v>
      </c>
      <c r="O59" s="389"/>
      <c r="P59" s="356"/>
    </row>
    <row r="60" spans="1:16" ht="126" customHeight="1" x14ac:dyDescent="0.25">
      <c r="A60" s="347"/>
      <c r="B60" s="400"/>
      <c r="C60" s="382"/>
      <c r="D60" s="383"/>
      <c r="E60" s="384"/>
      <c r="F60" s="83"/>
      <c r="G60" s="84"/>
      <c r="H60" s="84"/>
      <c r="I60" s="84"/>
      <c r="J60" s="85"/>
      <c r="K60" s="97" t="s">
        <v>108</v>
      </c>
      <c r="L60" s="95">
        <v>58</v>
      </c>
      <c r="M60" s="82">
        <v>38.9</v>
      </c>
      <c r="N60" s="73">
        <f t="shared" si="2"/>
        <v>67.068965517241381</v>
      </c>
      <c r="O60" s="389"/>
      <c r="P60" s="356"/>
    </row>
    <row r="61" spans="1:16" ht="138" customHeight="1" x14ac:dyDescent="0.25">
      <c r="A61" s="347"/>
      <c r="B61" s="400"/>
      <c r="C61" s="382"/>
      <c r="D61" s="383"/>
      <c r="E61" s="384"/>
      <c r="F61" s="83"/>
      <c r="G61" s="84"/>
      <c r="H61" s="84"/>
      <c r="I61" s="84"/>
      <c r="J61" s="85"/>
      <c r="K61" s="97" t="s">
        <v>109</v>
      </c>
      <c r="L61" s="95">
        <v>89</v>
      </c>
      <c r="M61" s="82">
        <v>81.099999999999994</v>
      </c>
      <c r="N61" s="73">
        <f t="shared" si="2"/>
        <v>91.123595505617971</v>
      </c>
      <c r="O61" s="389"/>
      <c r="P61" s="356"/>
    </row>
    <row r="62" spans="1:16" ht="136.5" customHeight="1" x14ac:dyDescent="0.25">
      <c r="A62" s="347"/>
      <c r="B62" s="400"/>
      <c r="C62" s="382"/>
      <c r="D62" s="383"/>
      <c r="E62" s="384"/>
      <c r="F62" s="83"/>
      <c r="G62" s="84"/>
      <c r="H62" s="84"/>
      <c r="I62" s="84"/>
      <c r="J62" s="85"/>
      <c r="K62" s="97" t="s">
        <v>110</v>
      </c>
      <c r="L62" s="95">
        <v>100</v>
      </c>
      <c r="M62" s="82">
        <v>50</v>
      </c>
      <c r="N62" s="107">
        <f t="shared" si="2"/>
        <v>50</v>
      </c>
      <c r="O62" s="389"/>
      <c r="P62" s="356"/>
    </row>
    <row r="63" spans="1:16" ht="109.5" customHeight="1" x14ac:dyDescent="0.25">
      <c r="A63" s="347"/>
      <c r="B63" s="400"/>
      <c r="C63" s="382"/>
      <c r="D63" s="383"/>
      <c r="E63" s="384"/>
      <c r="F63" s="83"/>
      <c r="G63" s="84"/>
      <c r="H63" s="84"/>
      <c r="I63" s="84"/>
      <c r="J63" s="85"/>
      <c r="K63" s="97" t="s">
        <v>111</v>
      </c>
      <c r="L63" s="95">
        <v>16.600000000000001</v>
      </c>
      <c r="M63" s="82">
        <v>16.600000000000001</v>
      </c>
      <c r="N63" s="107">
        <f t="shared" si="2"/>
        <v>100</v>
      </c>
      <c r="O63" s="389"/>
      <c r="P63" s="356"/>
    </row>
    <row r="64" spans="1:16" ht="144" customHeight="1" x14ac:dyDescent="0.25">
      <c r="A64" s="347"/>
      <c r="B64" s="400"/>
      <c r="C64" s="382"/>
      <c r="D64" s="383"/>
      <c r="E64" s="384"/>
      <c r="F64" s="83"/>
      <c r="G64" s="84"/>
      <c r="H64" s="84"/>
      <c r="I64" s="84"/>
      <c r="J64" s="85"/>
      <c r="K64" s="97" t="s">
        <v>112</v>
      </c>
      <c r="L64" s="95">
        <v>0</v>
      </c>
      <c r="M64" s="82">
        <v>0</v>
      </c>
      <c r="N64" s="107">
        <v>0</v>
      </c>
      <c r="O64" s="389"/>
      <c r="P64" s="356"/>
    </row>
    <row r="65" spans="1:16" ht="137.25" customHeight="1" x14ac:dyDescent="0.25">
      <c r="A65" s="347"/>
      <c r="B65" s="400"/>
      <c r="C65" s="382"/>
      <c r="D65" s="383"/>
      <c r="E65" s="384"/>
      <c r="F65" s="83"/>
      <c r="G65" s="84"/>
      <c r="H65" s="84"/>
      <c r="I65" s="84"/>
      <c r="J65" s="85"/>
      <c r="K65" s="97" t="s">
        <v>113</v>
      </c>
      <c r="L65" s="95">
        <v>100</v>
      </c>
      <c r="M65" s="82">
        <v>100</v>
      </c>
      <c r="N65" s="107">
        <f t="shared" si="2"/>
        <v>100</v>
      </c>
      <c r="O65" s="389"/>
      <c r="P65" s="356"/>
    </row>
    <row r="66" spans="1:16" ht="87" customHeight="1" x14ac:dyDescent="0.25">
      <c r="A66" s="347"/>
      <c r="B66" s="400"/>
      <c r="C66" s="382"/>
      <c r="D66" s="383"/>
      <c r="E66" s="384"/>
      <c r="F66" s="83"/>
      <c r="G66" s="84"/>
      <c r="H66" s="84"/>
      <c r="I66" s="84"/>
      <c r="J66" s="85"/>
      <c r="K66" s="97" t="s">
        <v>114</v>
      </c>
      <c r="L66" s="95">
        <v>100</v>
      </c>
      <c r="M66" s="82">
        <v>100</v>
      </c>
      <c r="N66" s="107">
        <f t="shared" si="2"/>
        <v>100</v>
      </c>
      <c r="O66" s="389"/>
      <c r="P66" s="356"/>
    </row>
    <row r="67" spans="1:16" ht="57.75" customHeight="1" x14ac:dyDescent="0.25">
      <c r="A67" s="347"/>
      <c r="B67" s="400"/>
      <c r="C67" s="382"/>
      <c r="D67" s="383"/>
      <c r="E67" s="384"/>
      <c r="F67" s="83"/>
      <c r="G67" s="84"/>
      <c r="H67" s="84"/>
      <c r="I67" s="84"/>
      <c r="J67" s="85"/>
      <c r="K67" s="97" t="s">
        <v>115</v>
      </c>
      <c r="L67" s="95">
        <v>19113</v>
      </c>
      <c r="M67" s="82">
        <v>20221.900000000001</v>
      </c>
      <c r="N67" s="105">
        <f t="shared" si="2"/>
        <v>105.80181028619265</v>
      </c>
      <c r="O67" s="389"/>
      <c r="P67" s="356"/>
    </row>
    <row r="68" spans="1:16" ht="57.75" customHeight="1" x14ac:dyDescent="0.25">
      <c r="A68" s="347"/>
      <c r="B68" s="400"/>
      <c r="C68" s="382"/>
      <c r="D68" s="383"/>
      <c r="E68" s="384"/>
      <c r="F68" s="83"/>
      <c r="G68" s="84"/>
      <c r="H68" s="84"/>
      <c r="I68" s="84"/>
      <c r="J68" s="85"/>
      <c r="K68" s="97" t="s">
        <v>74</v>
      </c>
      <c r="L68" s="95">
        <v>24861.7</v>
      </c>
      <c r="M68" s="82">
        <v>23765.200000000001</v>
      </c>
      <c r="N68" s="105">
        <f t="shared" si="2"/>
        <v>95.58960167647426</v>
      </c>
      <c r="O68" s="389"/>
      <c r="P68" s="356"/>
    </row>
    <row r="69" spans="1:16" ht="57.75" customHeight="1" x14ac:dyDescent="0.25">
      <c r="A69" s="347"/>
      <c r="B69" s="400"/>
      <c r="C69" s="382"/>
      <c r="D69" s="383"/>
      <c r="E69" s="384"/>
      <c r="F69" s="83"/>
      <c r="G69" s="84"/>
      <c r="H69" s="84"/>
      <c r="I69" s="84"/>
      <c r="J69" s="85"/>
      <c r="K69" s="97" t="s">
        <v>116</v>
      </c>
      <c r="L69" s="95">
        <v>17491</v>
      </c>
      <c r="M69" s="82">
        <v>16199.8</v>
      </c>
      <c r="N69" s="105">
        <f t="shared" si="2"/>
        <v>92.617917786290079</v>
      </c>
      <c r="O69" s="389"/>
      <c r="P69" s="356"/>
    </row>
    <row r="70" spans="1:16" ht="57.75" customHeight="1" x14ac:dyDescent="0.25">
      <c r="A70" s="347"/>
      <c r="B70" s="400"/>
      <c r="C70" s="382"/>
      <c r="D70" s="383"/>
      <c r="E70" s="384"/>
      <c r="F70" s="83"/>
      <c r="G70" s="84"/>
      <c r="H70" s="84"/>
      <c r="I70" s="84"/>
      <c r="J70" s="85"/>
      <c r="K70" s="97" t="s">
        <v>117</v>
      </c>
      <c r="L70" s="95">
        <v>85.5</v>
      </c>
      <c r="M70" s="82">
        <v>88.7</v>
      </c>
      <c r="N70" s="107">
        <f t="shared" si="2"/>
        <v>103.74269005847954</v>
      </c>
      <c r="O70" s="389"/>
      <c r="P70" s="356"/>
    </row>
    <row r="71" spans="1:16" ht="57.75" customHeight="1" x14ac:dyDescent="0.25">
      <c r="A71" s="347"/>
      <c r="B71" s="400"/>
      <c r="C71" s="382"/>
      <c r="D71" s="383"/>
      <c r="E71" s="384"/>
      <c r="F71" s="83"/>
      <c r="G71" s="84"/>
      <c r="H71" s="84"/>
      <c r="I71" s="84"/>
      <c r="J71" s="85"/>
      <c r="K71" s="97" t="s">
        <v>118</v>
      </c>
      <c r="L71" s="95">
        <v>17.100000000000001</v>
      </c>
      <c r="M71" s="82">
        <v>13.4</v>
      </c>
      <c r="N71" s="73">
        <f t="shared" si="2"/>
        <v>78.362573099415201</v>
      </c>
      <c r="O71" s="389"/>
      <c r="P71" s="356"/>
    </row>
    <row r="72" spans="1:16" ht="57.75" customHeight="1" x14ac:dyDescent="0.25">
      <c r="A72" s="347"/>
      <c r="B72" s="400"/>
      <c r="C72" s="382"/>
      <c r="D72" s="383"/>
      <c r="E72" s="384"/>
      <c r="F72" s="83"/>
      <c r="G72" s="84"/>
      <c r="H72" s="84"/>
      <c r="I72" s="84"/>
      <c r="J72" s="85"/>
      <c r="K72" s="97" t="s">
        <v>119</v>
      </c>
      <c r="L72" s="95">
        <v>54.2</v>
      </c>
      <c r="M72" s="82">
        <v>61.1</v>
      </c>
      <c r="N72" s="73">
        <f t="shared" si="2"/>
        <v>112.73062730627305</v>
      </c>
      <c r="O72" s="389"/>
      <c r="P72" s="356"/>
    </row>
    <row r="73" spans="1:16" ht="57.75" customHeight="1" x14ac:dyDescent="0.25">
      <c r="A73" s="347"/>
      <c r="B73" s="400"/>
      <c r="C73" s="382"/>
      <c r="D73" s="383"/>
      <c r="E73" s="384"/>
      <c r="F73" s="83"/>
      <c r="G73" s="84"/>
      <c r="H73" s="84"/>
      <c r="I73" s="84"/>
      <c r="J73" s="85"/>
      <c r="K73" s="100" t="s">
        <v>120</v>
      </c>
      <c r="L73" s="95">
        <v>437920</v>
      </c>
      <c r="M73" s="82">
        <v>456108</v>
      </c>
      <c r="N73" s="73">
        <f t="shared" si="2"/>
        <v>104.15327000365365</v>
      </c>
      <c r="O73" s="389"/>
      <c r="P73" s="356"/>
    </row>
    <row r="74" spans="1:16" ht="42.75" customHeight="1" x14ac:dyDescent="0.25">
      <c r="A74" s="347"/>
      <c r="B74" s="400"/>
      <c r="C74" s="382"/>
      <c r="D74" s="383"/>
      <c r="E74" s="384"/>
      <c r="F74" s="83"/>
      <c r="G74" s="84"/>
      <c r="H74" s="84"/>
      <c r="I74" s="84"/>
      <c r="J74" s="85"/>
      <c r="K74" s="106" t="s">
        <v>121</v>
      </c>
      <c r="L74" s="95">
        <v>1.1000000000000001</v>
      </c>
      <c r="M74" s="82">
        <v>1.1000000000000001</v>
      </c>
      <c r="N74" s="105">
        <f>M74/L74*100</f>
        <v>100</v>
      </c>
      <c r="O74" s="389"/>
      <c r="P74" s="356"/>
    </row>
    <row r="75" spans="1:16" ht="34.5" customHeight="1" x14ac:dyDescent="0.25">
      <c r="A75" s="347"/>
      <c r="B75" s="400"/>
      <c r="C75" s="382"/>
      <c r="D75" s="383"/>
      <c r="E75" s="384"/>
      <c r="F75" s="83"/>
      <c r="G75" s="84"/>
      <c r="H75" s="84"/>
      <c r="I75" s="84"/>
      <c r="J75" s="85"/>
      <c r="K75" s="97" t="s">
        <v>122</v>
      </c>
      <c r="L75" s="95">
        <v>15</v>
      </c>
      <c r="M75" s="82">
        <v>72</v>
      </c>
      <c r="N75" s="73">
        <f t="shared" si="2"/>
        <v>480</v>
      </c>
      <c r="O75" s="389"/>
      <c r="P75" s="356"/>
    </row>
    <row r="76" spans="1:16" ht="127.5" customHeight="1" x14ac:dyDescent="0.25">
      <c r="A76" s="347"/>
      <c r="B76" s="400"/>
      <c r="C76" s="382"/>
      <c r="D76" s="383"/>
      <c r="E76" s="384"/>
      <c r="F76" s="83"/>
      <c r="G76" s="84"/>
      <c r="H76" s="84"/>
      <c r="I76" s="84"/>
      <c r="J76" s="85"/>
      <c r="K76" s="97" t="s">
        <v>123</v>
      </c>
      <c r="L76" s="95">
        <v>1</v>
      </c>
      <c r="M76" s="82">
        <v>0</v>
      </c>
      <c r="N76" s="107">
        <f t="shared" si="2"/>
        <v>0</v>
      </c>
      <c r="O76" s="389"/>
      <c r="P76" s="356"/>
    </row>
    <row r="77" spans="1:16" ht="57.75" customHeight="1" x14ac:dyDescent="0.25">
      <c r="A77" s="347"/>
      <c r="B77" s="400"/>
      <c r="C77" s="382"/>
      <c r="D77" s="383"/>
      <c r="E77" s="384"/>
      <c r="F77" s="83"/>
      <c r="G77" s="84"/>
      <c r="H77" s="84"/>
      <c r="I77" s="84"/>
      <c r="J77" s="85"/>
      <c r="K77" s="97" t="s">
        <v>75</v>
      </c>
      <c r="L77" s="95">
        <v>4</v>
      </c>
      <c r="M77" s="82">
        <v>0</v>
      </c>
      <c r="N77" s="107">
        <f t="shared" si="2"/>
        <v>0</v>
      </c>
      <c r="O77" s="389"/>
      <c r="P77" s="356"/>
    </row>
    <row r="78" spans="1:16" ht="57.75" customHeight="1" x14ac:dyDescent="0.25">
      <c r="A78" s="347"/>
      <c r="B78" s="400"/>
      <c r="C78" s="382"/>
      <c r="D78" s="383"/>
      <c r="E78" s="384"/>
      <c r="F78" s="83"/>
      <c r="G78" s="84"/>
      <c r="H78" s="84"/>
      <c r="I78" s="84"/>
      <c r="J78" s="85"/>
      <c r="K78" s="101" t="s">
        <v>124</v>
      </c>
      <c r="L78" s="95">
        <v>39.700000000000003</v>
      </c>
      <c r="M78" s="82">
        <v>39.700000000000003</v>
      </c>
      <c r="N78" s="107">
        <f t="shared" si="2"/>
        <v>100</v>
      </c>
      <c r="O78" s="389"/>
      <c r="P78" s="356"/>
    </row>
    <row r="79" spans="1:16" ht="57.75" customHeight="1" x14ac:dyDescent="0.25">
      <c r="A79" s="347"/>
      <c r="B79" s="400"/>
      <c r="C79" s="382"/>
      <c r="D79" s="383"/>
      <c r="E79" s="384"/>
      <c r="F79" s="83"/>
      <c r="G79" s="84"/>
      <c r="H79" s="84"/>
      <c r="I79" s="84"/>
      <c r="J79" s="85"/>
      <c r="K79" s="101" t="s">
        <v>125</v>
      </c>
      <c r="L79" s="95">
        <v>100</v>
      </c>
      <c r="M79" s="82">
        <v>50</v>
      </c>
      <c r="N79" s="107">
        <f t="shared" si="2"/>
        <v>50</v>
      </c>
      <c r="O79" s="389"/>
      <c r="P79" s="356"/>
    </row>
    <row r="80" spans="1:16" ht="57.75" customHeight="1" x14ac:dyDescent="0.25">
      <c r="A80" s="347"/>
      <c r="B80" s="400"/>
      <c r="C80" s="382"/>
      <c r="D80" s="383"/>
      <c r="E80" s="384"/>
      <c r="F80" s="83"/>
      <c r="G80" s="84"/>
      <c r="H80" s="84"/>
      <c r="I80" s="84"/>
      <c r="J80" s="85"/>
      <c r="K80" s="101" t="s">
        <v>76</v>
      </c>
      <c r="L80" s="95">
        <v>28</v>
      </c>
      <c r="M80" s="82">
        <v>28</v>
      </c>
      <c r="N80" s="107">
        <f t="shared" si="2"/>
        <v>100</v>
      </c>
      <c r="O80" s="389"/>
      <c r="P80" s="356"/>
    </row>
    <row r="81" spans="1:18" ht="106.5" customHeight="1" x14ac:dyDescent="0.25">
      <c r="A81" s="347"/>
      <c r="B81" s="400"/>
      <c r="C81" s="382"/>
      <c r="D81" s="383"/>
      <c r="E81" s="384"/>
      <c r="F81" s="83"/>
      <c r="G81" s="84"/>
      <c r="H81" s="84"/>
      <c r="I81" s="84"/>
      <c r="J81" s="85"/>
      <c r="K81" s="104" t="s">
        <v>126</v>
      </c>
      <c r="L81" s="95">
        <v>3</v>
      </c>
      <c r="M81" s="82">
        <v>0</v>
      </c>
      <c r="N81" s="73">
        <f t="shared" si="2"/>
        <v>0</v>
      </c>
      <c r="O81" s="389"/>
      <c r="P81" s="356"/>
    </row>
    <row r="82" spans="1:18" ht="70.5" customHeight="1" x14ac:dyDescent="0.25">
      <c r="A82" s="347"/>
      <c r="B82" s="400"/>
      <c r="C82" s="382"/>
      <c r="D82" s="383"/>
      <c r="E82" s="384"/>
      <c r="F82" s="83"/>
      <c r="G82" s="84"/>
      <c r="H82" s="84"/>
      <c r="I82" s="84"/>
      <c r="J82" s="85"/>
      <c r="K82" s="106" t="s">
        <v>127</v>
      </c>
      <c r="L82" s="95">
        <v>22804</v>
      </c>
      <c r="M82" s="82">
        <v>25526.799999999999</v>
      </c>
      <c r="N82" s="73">
        <f t="shared" si="2"/>
        <v>111.94001052446939</v>
      </c>
      <c r="O82" s="389"/>
      <c r="P82" s="356"/>
    </row>
    <row r="83" spans="1:18" ht="70.5" customHeight="1" x14ac:dyDescent="0.25">
      <c r="A83" s="347"/>
      <c r="B83" s="400"/>
      <c r="C83" s="382"/>
      <c r="D83" s="383"/>
      <c r="E83" s="384"/>
      <c r="F83" s="83"/>
      <c r="G83" s="84"/>
      <c r="H83" s="84"/>
      <c r="I83" s="84"/>
      <c r="J83" s="85"/>
      <c r="K83" s="100" t="s">
        <v>128</v>
      </c>
      <c r="L83" s="95">
        <v>37</v>
      </c>
      <c r="M83" s="82">
        <v>45.6</v>
      </c>
      <c r="N83" s="73">
        <f t="shared" si="2"/>
        <v>123.24324324324326</v>
      </c>
      <c r="O83" s="389"/>
      <c r="P83" s="356"/>
    </row>
    <row r="84" spans="1:18" ht="70.5" customHeight="1" x14ac:dyDescent="0.25">
      <c r="A84" s="347"/>
      <c r="B84" s="400"/>
      <c r="C84" s="382"/>
      <c r="D84" s="383"/>
      <c r="E84" s="384"/>
      <c r="F84" s="83"/>
      <c r="G84" s="84"/>
      <c r="H84" s="84"/>
      <c r="I84" s="84"/>
      <c r="J84" s="85"/>
      <c r="K84" s="106" t="s">
        <v>129</v>
      </c>
      <c r="L84" s="95">
        <v>0</v>
      </c>
      <c r="M84" s="82">
        <v>0</v>
      </c>
      <c r="N84" s="107">
        <v>0</v>
      </c>
      <c r="O84" s="389"/>
      <c r="P84" s="356"/>
    </row>
    <row r="85" spans="1:18" ht="99" customHeight="1" x14ac:dyDescent="0.25">
      <c r="A85" s="347"/>
      <c r="B85" s="400"/>
      <c r="C85" s="382"/>
      <c r="D85" s="383"/>
      <c r="E85" s="384"/>
      <c r="F85" s="83"/>
      <c r="G85" s="84"/>
      <c r="H85" s="84"/>
      <c r="I85" s="84"/>
      <c r="J85" s="85"/>
      <c r="K85" s="106" t="s">
        <v>130</v>
      </c>
      <c r="L85" s="95">
        <v>1</v>
      </c>
      <c r="M85" s="82">
        <v>0</v>
      </c>
      <c r="N85" s="107">
        <f t="shared" ref="N85:N86" si="3">M85/L85*100</f>
        <v>0</v>
      </c>
      <c r="O85" s="389"/>
      <c r="P85" s="356"/>
    </row>
    <row r="86" spans="1:18" ht="70.5" customHeight="1" x14ac:dyDescent="0.25">
      <c r="A86" s="347"/>
      <c r="B86" s="400"/>
      <c r="C86" s="382"/>
      <c r="D86" s="383"/>
      <c r="E86" s="384"/>
      <c r="F86" s="83"/>
      <c r="G86" s="84"/>
      <c r="H86" s="84"/>
      <c r="I86" s="84"/>
      <c r="J86" s="85"/>
      <c r="K86" s="106" t="s">
        <v>131</v>
      </c>
      <c r="L86" s="95">
        <v>1</v>
      </c>
      <c r="M86" s="82">
        <v>0</v>
      </c>
      <c r="N86" s="107">
        <f t="shared" si="3"/>
        <v>0</v>
      </c>
      <c r="O86" s="389"/>
      <c r="P86" s="356"/>
    </row>
    <row r="87" spans="1:18" ht="60" customHeight="1" thickBot="1" x14ac:dyDescent="0.3">
      <c r="A87" s="348"/>
      <c r="B87" s="401"/>
      <c r="C87" s="385"/>
      <c r="D87" s="386"/>
      <c r="E87" s="387"/>
      <c r="F87" s="109"/>
      <c r="G87" s="110"/>
      <c r="H87" s="110"/>
      <c r="I87" s="110"/>
      <c r="J87" s="111"/>
      <c r="K87" s="368" t="s">
        <v>50</v>
      </c>
      <c r="L87" s="369"/>
      <c r="M87" s="370"/>
      <c r="N87" s="112">
        <f>(N7+N8+N9+N10+N11+N12+N13+N14+N15+N16+N17+N18+N19+N20+N21+N22+N23+N24+N25+N26+N27+N28+N29+N30+N31+N32+N33+N34+N35+N36+N37+N38+N39+N40+N41+N42+N43+N44+N45+N46+N47+N48+N49+N50+N51+N52+N53+N54+N55+N56+N57+N58+N59+N60+N61+N62+N63+N64+N65+N66+N67+N68+N69+N70+N71+N72+N73+N74+N75+N76+N77+N78+N79+N80+N81+N82+N83+N84+N85+N86)/80</f>
        <v>141.84971308561654</v>
      </c>
      <c r="O87" s="390"/>
      <c r="P87" s="379"/>
    </row>
    <row r="88" spans="1:18" s="32" customFormat="1" ht="65.25" customHeight="1" x14ac:dyDescent="0.35">
      <c r="A88" s="346">
        <v>2</v>
      </c>
      <c r="B88" s="410" t="s">
        <v>169</v>
      </c>
      <c r="C88" s="67">
        <v>13</v>
      </c>
      <c r="D88" s="113">
        <v>13</v>
      </c>
      <c r="E88" s="114">
        <f>D88/C88*100</f>
        <v>100</v>
      </c>
      <c r="F88" s="115" t="s">
        <v>6</v>
      </c>
      <c r="G88" s="116">
        <v>5</v>
      </c>
      <c r="H88" s="116">
        <v>0</v>
      </c>
      <c r="I88" s="116">
        <f>H88/G88*100</f>
        <v>0</v>
      </c>
      <c r="J88" s="117" t="e">
        <f>E88/I88*100</f>
        <v>#DIV/0!</v>
      </c>
      <c r="K88" s="118" t="s">
        <v>165</v>
      </c>
      <c r="L88" s="119">
        <v>260</v>
      </c>
      <c r="M88" s="120">
        <v>213</v>
      </c>
      <c r="N88" s="121">
        <f>M88/L88*100</f>
        <v>81.92307692307692</v>
      </c>
      <c r="O88" s="411" t="e">
        <f>N99*J88/100</f>
        <v>#DIV/0!</v>
      </c>
      <c r="P88" s="412" t="s">
        <v>205</v>
      </c>
      <c r="Q88" s="33"/>
      <c r="R88" s="33"/>
    </row>
    <row r="89" spans="1:18" s="32" customFormat="1" ht="86.25" customHeight="1" x14ac:dyDescent="0.35">
      <c r="A89" s="347"/>
      <c r="B89" s="404"/>
      <c r="C89" s="415" t="s">
        <v>204</v>
      </c>
      <c r="D89" s="416"/>
      <c r="E89" s="417"/>
      <c r="F89" s="61" t="s">
        <v>53</v>
      </c>
      <c r="G89" s="62" t="s">
        <v>134</v>
      </c>
      <c r="H89" s="62"/>
      <c r="I89" s="56" t="e">
        <f>H89/G89*100</f>
        <v>#VALUE!</v>
      </c>
      <c r="J89" s="63" t="e">
        <f>E89/I89*100</f>
        <v>#VALUE!</v>
      </c>
      <c r="K89" s="118" t="s">
        <v>166</v>
      </c>
      <c r="L89" s="119">
        <v>560</v>
      </c>
      <c r="M89" s="120">
        <v>530</v>
      </c>
      <c r="N89" s="121">
        <f t="shared" ref="N89:N90" si="4">M89/L89*100</f>
        <v>94.642857142857139</v>
      </c>
      <c r="O89" s="354"/>
      <c r="P89" s="413"/>
      <c r="Q89" s="34"/>
      <c r="R89" s="33"/>
    </row>
    <row r="90" spans="1:18" ht="71.25" customHeight="1" x14ac:dyDescent="0.35">
      <c r="A90" s="347"/>
      <c r="B90" s="404"/>
      <c r="C90" s="418"/>
      <c r="D90" s="419"/>
      <c r="E90" s="420"/>
      <c r="F90" s="61" t="s">
        <v>52</v>
      </c>
      <c r="G90" s="62"/>
      <c r="H90" s="62"/>
      <c r="I90" s="56" t="e">
        <f>H90/G90*100</f>
        <v>#DIV/0!</v>
      </c>
      <c r="J90" s="63" t="e">
        <f>E90/I90*100</f>
        <v>#DIV/0!</v>
      </c>
      <c r="K90" s="118" t="s">
        <v>167</v>
      </c>
      <c r="L90" s="119">
        <v>1621</v>
      </c>
      <c r="M90" s="120">
        <v>1630</v>
      </c>
      <c r="N90" s="121">
        <f t="shared" si="4"/>
        <v>100.55521283158544</v>
      </c>
      <c r="O90" s="354"/>
      <c r="P90" s="413"/>
    </row>
    <row r="91" spans="1:18" ht="66.75" customHeight="1" x14ac:dyDescent="0.25">
      <c r="A91" s="347"/>
      <c r="B91" s="404"/>
      <c r="C91" s="418"/>
      <c r="D91" s="419"/>
      <c r="E91" s="420"/>
      <c r="F91" s="61" t="s">
        <v>54</v>
      </c>
      <c r="G91" s="122">
        <v>5</v>
      </c>
      <c r="H91" s="62"/>
      <c r="I91" s="56">
        <f>H91/G91*100</f>
        <v>0</v>
      </c>
      <c r="J91" s="63" t="e">
        <f>E91/I91*100</f>
        <v>#DIV/0!</v>
      </c>
      <c r="K91" s="123"/>
      <c r="L91" s="48"/>
      <c r="M91" s="124"/>
      <c r="N91" s="125"/>
      <c r="O91" s="354"/>
      <c r="P91" s="413"/>
    </row>
    <row r="92" spans="1:18" ht="63.75" customHeight="1" x14ac:dyDescent="0.25">
      <c r="A92" s="347"/>
      <c r="B92" s="404"/>
      <c r="C92" s="418"/>
      <c r="D92" s="419"/>
      <c r="E92" s="420"/>
      <c r="F92" s="65" t="s">
        <v>55</v>
      </c>
      <c r="G92" s="62">
        <v>0</v>
      </c>
      <c r="H92" s="62">
        <v>0</v>
      </c>
      <c r="I92" s="56" t="e">
        <f>H92/G92*100</f>
        <v>#DIV/0!</v>
      </c>
      <c r="J92" s="63" t="e">
        <f>E92/I92*100</f>
        <v>#DIV/0!</v>
      </c>
      <c r="K92" s="123"/>
      <c r="L92" s="48"/>
      <c r="M92" s="124"/>
      <c r="N92" s="126"/>
      <c r="O92" s="354"/>
      <c r="P92" s="413"/>
    </row>
    <row r="93" spans="1:18" ht="57.75" customHeight="1" x14ac:dyDescent="0.25">
      <c r="A93" s="347"/>
      <c r="B93" s="404"/>
      <c r="C93" s="418"/>
      <c r="D93" s="419"/>
      <c r="E93" s="420"/>
      <c r="F93" s="79"/>
      <c r="G93" s="80"/>
      <c r="H93" s="80"/>
      <c r="I93" s="80"/>
      <c r="J93" s="81"/>
      <c r="K93" s="127"/>
      <c r="L93" s="128"/>
      <c r="M93" s="128"/>
      <c r="N93" s="129"/>
      <c r="O93" s="354"/>
      <c r="P93" s="413"/>
    </row>
    <row r="94" spans="1:18" ht="66.75" customHeight="1" x14ac:dyDescent="0.25">
      <c r="A94" s="347"/>
      <c r="B94" s="404"/>
      <c r="C94" s="418"/>
      <c r="D94" s="419"/>
      <c r="E94" s="420"/>
      <c r="F94" s="83"/>
      <c r="G94" s="84"/>
      <c r="H94" s="84"/>
      <c r="I94" s="84"/>
      <c r="J94" s="85"/>
      <c r="K94" s="127"/>
      <c r="L94" s="128"/>
      <c r="M94" s="128"/>
      <c r="N94" s="125"/>
      <c r="O94" s="354"/>
      <c r="P94" s="413"/>
    </row>
    <row r="95" spans="1:18" ht="60" customHeight="1" x14ac:dyDescent="0.25">
      <c r="A95" s="347"/>
      <c r="B95" s="404"/>
      <c r="C95" s="418"/>
      <c r="D95" s="419"/>
      <c r="E95" s="420"/>
      <c r="F95" s="83"/>
      <c r="G95" s="84"/>
      <c r="H95" s="84"/>
      <c r="I95" s="84"/>
      <c r="J95" s="85"/>
      <c r="K95" s="127"/>
      <c r="L95" s="128"/>
      <c r="M95" s="128"/>
      <c r="N95" s="125"/>
      <c r="O95" s="354"/>
      <c r="P95" s="413"/>
    </row>
    <row r="96" spans="1:18" ht="60" customHeight="1" x14ac:dyDescent="0.25">
      <c r="A96" s="347"/>
      <c r="B96" s="404"/>
      <c r="C96" s="418"/>
      <c r="D96" s="419"/>
      <c r="E96" s="420"/>
      <c r="F96" s="83"/>
      <c r="G96" s="84"/>
      <c r="H96" s="84"/>
      <c r="I96" s="84"/>
      <c r="J96" s="85"/>
      <c r="K96" s="130"/>
      <c r="L96" s="128"/>
      <c r="M96" s="128"/>
      <c r="N96" s="125"/>
      <c r="O96" s="354"/>
      <c r="P96" s="413"/>
    </row>
    <row r="97" spans="1:16" ht="15.75" x14ac:dyDescent="0.25">
      <c r="A97" s="347"/>
      <c r="B97" s="404"/>
      <c r="C97" s="418"/>
      <c r="D97" s="419"/>
      <c r="E97" s="420"/>
      <c r="F97" s="83"/>
      <c r="G97" s="84"/>
      <c r="H97" s="84"/>
      <c r="I97" s="84"/>
      <c r="J97" s="85"/>
      <c r="K97" s="130"/>
      <c r="L97" s="128"/>
      <c r="M97" s="128"/>
      <c r="N97" s="125"/>
      <c r="O97" s="354"/>
      <c r="P97" s="413"/>
    </row>
    <row r="98" spans="1:16" ht="15.75" x14ac:dyDescent="0.25">
      <c r="A98" s="347"/>
      <c r="B98" s="404"/>
      <c r="C98" s="418"/>
      <c r="D98" s="419"/>
      <c r="E98" s="420"/>
      <c r="F98" s="83"/>
      <c r="G98" s="84"/>
      <c r="H98" s="84"/>
      <c r="I98" s="84"/>
      <c r="J98" s="85"/>
      <c r="K98" s="131"/>
      <c r="L98" s="128"/>
      <c r="M98" s="128"/>
      <c r="N98" s="125"/>
      <c r="O98" s="354"/>
      <c r="P98" s="413"/>
    </row>
    <row r="99" spans="1:16" ht="409.5" customHeight="1" thickBot="1" x14ac:dyDescent="0.3">
      <c r="A99" s="348"/>
      <c r="B99" s="405"/>
      <c r="C99" s="421"/>
      <c r="D99" s="422"/>
      <c r="E99" s="423"/>
      <c r="F99" s="109"/>
      <c r="G99" s="110"/>
      <c r="H99" s="110"/>
      <c r="I99" s="110"/>
      <c r="J99" s="111"/>
      <c r="K99" s="364" t="s">
        <v>50</v>
      </c>
      <c r="L99" s="365"/>
      <c r="M99" s="366"/>
      <c r="N99" s="132">
        <f>SUM(N88:N90)/3</f>
        <v>92.373715632506503</v>
      </c>
      <c r="O99" s="354"/>
      <c r="P99" s="414"/>
    </row>
    <row r="100" spans="1:16" ht="63.75" x14ac:dyDescent="0.3">
      <c r="A100" s="402">
        <v>3</v>
      </c>
      <c r="B100" s="424" t="s">
        <v>214</v>
      </c>
      <c r="C100" s="67">
        <v>14</v>
      </c>
      <c r="D100" s="67">
        <v>9</v>
      </c>
      <c r="E100" s="68">
        <f>D100/C100*100</f>
        <v>64.285714285714292</v>
      </c>
      <c r="F100" s="55" t="s">
        <v>6</v>
      </c>
      <c r="G100" s="56">
        <f>G101+G102+G103+G104</f>
        <v>0</v>
      </c>
      <c r="H100" s="56">
        <f>H101+H102+H103+H104</f>
        <v>0</v>
      </c>
      <c r="I100" s="56" t="e">
        <f>H100/G100*100</f>
        <v>#DIV/0!</v>
      </c>
      <c r="J100" s="69" t="e">
        <f>E100/I100*100</f>
        <v>#DIV/0!</v>
      </c>
      <c r="K100" s="123" t="s">
        <v>135</v>
      </c>
      <c r="L100" s="133">
        <v>45</v>
      </c>
      <c r="M100" s="133">
        <v>31</v>
      </c>
      <c r="N100" s="134">
        <v>68.89</v>
      </c>
      <c r="O100" s="427" t="e">
        <f>N111*J100/100</f>
        <v>#DIV/0!</v>
      </c>
      <c r="P100" s="428" t="s">
        <v>205</v>
      </c>
    </row>
    <row r="101" spans="1:16" ht="128.25" customHeight="1" x14ac:dyDescent="0.3">
      <c r="A101" s="347"/>
      <c r="B101" s="425"/>
      <c r="C101" s="357" t="s">
        <v>215</v>
      </c>
      <c r="D101" s="380"/>
      <c r="E101" s="381"/>
      <c r="F101" s="61" t="s">
        <v>53</v>
      </c>
      <c r="G101" s="62"/>
      <c r="H101" s="62"/>
      <c r="I101" s="56" t="e">
        <f t="shared" ref="I101:I103" si="5">H101/G101*100</f>
        <v>#DIV/0!</v>
      </c>
      <c r="J101" s="69" t="e">
        <f>E101/I101*100</f>
        <v>#DIV/0!</v>
      </c>
      <c r="K101" s="123" t="s">
        <v>136</v>
      </c>
      <c r="L101" s="135">
        <v>70</v>
      </c>
      <c r="M101" s="133">
        <v>0</v>
      </c>
      <c r="N101" s="136">
        <v>0</v>
      </c>
      <c r="O101" s="427"/>
      <c r="P101" s="429"/>
    </row>
    <row r="102" spans="1:16" ht="63" x14ac:dyDescent="0.3">
      <c r="A102" s="347"/>
      <c r="B102" s="425"/>
      <c r="C102" s="382"/>
      <c r="D102" s="383"/>
      <c r="E102" s="384"/>
      <c r="F102" s="61" t="s">
        <v>52</v>
      </c>
      <c r="G102" s="62"/>
      <c r="H102" s="62"/>
      <c r="I102" s="56" t="e">
        <f t="shared" si="5"/>
        <v>#DIV/0!</v>
      </c>
      <c r="J102" s="63" t="e">
        <f>E102/I102*100</f>
        <v>#DIV/0!</v>
      </c>
      <c r="K102" s="123" t="s">
        <v>137</v>
      </c>
      <c r="L102" s="133">
        <v>90</v>
      </c>
      <c r="M102" s="133">
        <v>0</v>
      </c>
      <c r="N102" s="137">
        <v>0</v>
      </c>
      <c r="O102" s="427"/>
      <c r="P102" s="429"/>
    </row>
    <row r="103" spans="1:16" ht="189" customHeight="1" x14ac:dyDescent="0.3">
      <c r="A103" s="347"/>
      <c r="B103" s="425"/>
      <c r="C103" s="382"/>
      <c r="D103" s="383"/>
      <c r="E103" s="384"/>
      <c r="F103" s="61" t="s">
        <v>54</v>
      </c>
      <c r="G103" s="62"/>
      <c r="H103" s="62"/>
      <c r="I103" s="56" t="e">
        <f t="shared" si="5"/>
        <v>#DIV/0!</v>
      </c>
      <c r="J103" s="63" t="e">
        <f>E103/I103*100</f>
        <v>#DIV/0!</v>
      </c>
      <c r="K103" s="123" t="s">
        <v>138</v>
      </c>
      <c r="L103" s="133">
        <v>15</v>
      </c>
      <c r="M103" s="133">
        <v>10</v>
      </c>
      <c r="N103" s="136">
        <v>66.67</v>
      </c>
      <c r="O103" s="427"/>
      <c r="P103" s="429"/>
    </row>
    <row r="104" spans="1:16" ht="94.5" customHeight="1" x14ac:dyDescent="0.3">
      <c r="A104" s="347"/>
      <c r="B104" s="425"/>
      <c r="C104" s="382"/>
      <c r="D104" s="383"/>
      <c r="E104" s="384"/>
      <c r="F104" s="65" t="s">
        <v>55</v>
      </c>
      <c r="G104" s="62"/>
      <c r="H104" s="62"/>
      <c r="I104" s="56" t="e">
        <f>H104/G104*100</f>
        <v>#DIV/0!</v>
      </c>
      <c r="J104" s="63" t="e">
        <f>E104/I104*100</f>
        <v>#DIV/0!</v>
      </c>
      <c r="K104" s="123" t="s">
        <v>139</v>
      </c>
      <c r="L104" s="133">
        <v>18</v>
      </c>
      <c r="M104" s="133">
        <v>0</v>
      </c>
      <c r="N104" s="134">
        <v>0</v>
      </c>
      <c r="O104" s="427"/>
      <c r="P104" s="429"/>
    </row>
    <row r="105" spans="1:16" ht="48" x14ac:dyDescent="0.3">
      <c r="A105" s="347"/>
      <c r="B105" s="425"/>
      <c r="C105" s="382"/>
      <c r="D105" s="383"/>
      <c r="E105" s="384"/>
      <c r="F105" s="79"/>
      <c r="G105" s="80"/>
      <c r="H105" s="80"/>
      <c r="I105" s="80"/>
      <c r="J105" s="80"/>
      <c r="K105" s="123" t="s">
        <v>140</v>
      </c>
      <c r="L105" s="138">
        <v>80</v>
      </c>
      <c r="M105" s="138">
        <v>0</v>
      </c>
      <c r="N105" s="136">
        <v>0</v>
      </c>
      <c r="O105" s="427"/>
      <c r="P105" s="429"/>
    </row>
    <row r="106" spans="1:16" ht="48" x14ac:dyDescent="0.3">
      <c r="A106" s="347"/>
      <c r="B106" s="425"/>
      <c r="C106" s="382"/>
      <c r="D106" s="383"/>
      <c r="E106" s="384"/>
      <c r="F106" s="83"/>
      <c r="G106" s="84"/>
      <c r="H106" s="84"/>
      <c r="I106" s="84"/>
      <c r="J106" s="84"/>
      <c r="K106" s="123" t="s">
        <v>141</v>
      </c>
      <c r="L106" s="138">
        <v>55</v>
      </c>
      <c r="M106" s="138">
        <v>0</v>
      </c>
      <c r="N106" s="136">
        <v>0</v>
      </c>
      <c r="O106" s="427"/>
      <c r="P106" s="429"/>
    </row>
    <row r="107" spans="1:16" ht="48" x14ac:dyDescent="0.3">
      <c r="A107" s="347"/>
      <c r="B107" s="425"/>
      <c r="C107" s="382"/>
      <c r="D107" s="383"/>
      <c r="E107" s="384"/>
      <c r="F107" s="83"/>
      <c r="G107" s="84"/>
      <c r="H107" s="84"/>
      <c r="I107" s="84"/>
      <c r="J107" s="84"/>
      <c r="K107" s="123" t="s">
        <v>142</v>
      </c>
      <c r="L107" s="138">
        <v>49.6</v>
      </c>
      <c r="M107" s="138">
        <v>0</v>
      </c>
      <c r="N107" s="136">
        <v>0</v>
      </c>
      <c r="O107" s="427"/>
      <c r="P107" s="429"/>
    </row>
    <row r="108" spans="1:16" ht="15.75" x14ac:dyDescent="0.25">
      <c r="A108" s="347"/>
      <c r="B108" s="425"/>
      <c r="C108" s="382"/>
      <c r="D108" s="383"/>
      <c r="E108" s="384"/>
      <c r="F108" s="83"/>
      <c r="G108" s="84"/>
      <c r="H108" s="84"/>
      <c r="I108" s="84"/>
      <c r="J108" s="84"/>
      <c r="K108" s="139"/>
      <c r="L108" s="140"/>
      <c r="M108" s="140"/>
      <c r="N108" s="141" t="e">
        <v>#DIV/0!</v>
      </c>
      <c r="O108" s="427"/>
      <c r="P108" s="429"/>
    </row>
    <row r="109" spans="1:16" ht="15.75" x14ac:dyDescent="0.25">
      <c r="A109" s="347"/>
      <c r="B109" s="425"/>
      <c r="C109" s="382"/>
      <c r="D109" s="383"/>
      <c r="E109" s="384"/>
      <c r="F109" s="83"/>
      <c r="G109" s="84"/>
      <c r="H109" s="84"/>
      <c r="I109" s="84"/>
      <c r="J109" s="84"/>
      <c r="K109" s="142"/>
      <c r="L109" s="140"/>
      <c r="M109" s="140"/>
      <c r="N109" s="141" t="e">
        <v>#DIV/0!</v>
      </c>
      <c r="O109" s="427"/>
      <c r="P109" s="429"/>
    </row>
    <row r="110" spans="1:16" ht="15.75" x14ac:dyDescent="0.25">
      <c r="A110" s="347"/>
      <c r="B110" s="425"/>
      <c r="C110" s="382"/>
      <c r="D110" s="383"/>
      <c r="E110" s="384"/>
      <c r="F110" s="83"/>
      <c r="G110" s="84"/>
      <c r="H110" s="84"/>
      <c r="I110" s="84"/>
      <c r="J110" s="84"/>
      <c r="K110" s="143"/>
      <c r="L110" s="140"/>
      <c r="M110" s="140"/>
      <c r="N110" s="144" t="e">
        <v>#DIV/0!</v>
      </c>
      <c r="O110" s="427"/>
      <c r="P110" s="429"/>
    </row>
    <row r="111" spans="1:16" ht="408.75" customHeight="1" thickBot="1" x14ac:dyDescent="0.3">
      <c r="A111" s="348"/>
      <c r="B111" s="426"/>
      <c r="C111" s="385"/>
      <c r="D111" s="386"/>
      <c r="E111" s="387"/>
      <c r="F111" s="109"/>
      <c r="G111" s="110"/>
      <c r="H111" s="110"/>
      <c r="I111" s="110"/>
      <c r="J111" s="110"/>
      <c r="K111" s="145" t="s">
        <v>50</v>
      </c>
      <c r="L111" s="146"/>
      <c r="M111" s="146"/>
      <c r="N111" s="147">
        <v>16.940000000000001</v>
      </c>
      <c r="O111" s="427"/>
      <c r="P111" s="430"/>
    </row>
    <row r="112" spans="1:16" ht="31.5" x14ac:dyDescent="0.25">
      <c r="A112" s="44"/>
      <c r="B112" s="148">
        <v>1</v>
      </c>
      <c r="C112" s="148">
        <v>2</v>
      </c>
      <c r="D112" s="148">
        <v>3</v>
      </c>
      <c r="E112" s="148" t="s">
        <v>39</v>
      </c>
      <c r="F112" s="148">
        <v>5</v>
      </c>
      <c r="G112" s="148">
        <v>6</v>
      </c>
      <c r="H112" s="148">
        <v>7</v>
      </c>
      <c r="I112" s="148" t="s">
        <v>41</v>
      </c>
      <c r="J112" s="148" t="s">
        <v>44</v>
      </c>
      <c r="K112" s="149">
        <v>10</v>
      </c>
      <c r="L112" s="149">
        <v>11</v>
      </c>
      <c r="M112" s="149">
        <v>12</v>
      </c>
      <c r="N112" s="149" t="s">
        <v>47</v>
      </c>
      <c r="O112" s="150" t="s">
        <v>168</v>
      </c>
      <c r="P112" s="151">
        <v>15</v>
      </c>
    </row>
    <row r="113" spans="1:16" ht="49.5" x14ac:dyDescent="0.4">
      <c r="A113" s="346">
        <v>4</v>
      </c>
      <c r="B113" s="329" t="s">
        <v>203</v>
      </c>
      <c r="C113" s="67">
        <v>11</v>
      </c>
      <c r="D113" s="67">
        <v>9</v>
      </c>
      <c r="E113" s="68">
        <f>D113/C113*100</f>
        <v>81.818181818181827</v>
      </c>
      <c r="F113" s="55" t="s">
        <v>6</v>
      </c>
      <c r="G113" s="152">
        <v>82994</v>
      </c>
      <c r="H113" s="153">
        <v>80236.899999999994</v>
      </c>
      <c r="I113" s="56">
        <f>H113/G113*100</f>
        <v>96.677952623081183</v>
      </c>
      <c r="J113" s="69">
        <f>E113/I113*100</f>
        <v>84.6296178169668</v>
      </c>
      <c r="K113" s="123" t="s">
        <v>179</v>
      </c>
      <c r="L113" s="154">
        <v>98</v>
      </c>
      <c r="M113" s="155">
        <v>98</v>
      </c>
      <c r="N113" s="156">
        <f>M113/L113*100</f>
        <v>100</v>
      </c>
      <c r="O113" s="431">
        <f>(N139*J113)/100</f>
        <v>85.645173230770396</v>
      </c>
      <c r="P113" s="434" t="s">
        <v>144</v>
      </c>
    </row>
    <row r="114" spans="1:16" ht="44.25" customHeight="1" x14ac:dyDescent="0.4">
      <c r="A114" s="347"/>
      <c r="B114" s="330"/>
      <c r="C114" s="357"/>
      <c r="D114" s="380"/>
      <c r="E114" s="381"/>
      <c r="F114" s="61" t="s">
        <v>53</v>
      </c>
      <c r="G114" s="62"/>
      <c r="H114" s="62"/>
      <c r="I114" s="56" t="e">
        <f t="shared" ref="I114:I117" si="6">H114/G114*100</f>
        <v>#DIV/0!</v>
      </c>
      <c r="J114" s="63" t="e">
        <f t="shared" ref="J114:J117" si="7">E114/I114*100</f>
        <v>#DIV/0!</v>
      </c>
      <c r="K114" s="123" t="s">
        <v>180</v>
      </c>
      <c r="L114" s="157">
        <v>92</v>
      </c>
      <c r="M114" s="155">
        <v>88</v>
      </c>
      <c r="N114" s="156">
        <f t="shared" ref="N114:N136" si="8">M114/L114*100</f>
        <v>95.652173913043484</v>
      </c>
      <c r="O114" s="432"/>
      <c r="P114" s="429"/>
    </row>
    <row r="115" spans="1:16" ht="45" x14ac:dyDescent="0.4">
      <c r="A115" s="347"/>
      <c r="B115" s="330"/>
      <c r="C115" s="382"/>
      <c r="D115" s="383"/>
      <c r="E115" s="384"/>
      <c r="F115" s="61" t="s">
        <v>52</v>
      </c>
      <c r="G115" s="62">
        <v>54978.9</v>
      </c>
      <c r="H115" s="62">
        <v>54180.3</v>
      </c>
      <c r="I115" s="56">
        <f t="shared" si="6"/>
        <v>98.547442746217186</v>
      </c>
      <c r="J115" s="63">
        <f t="shared" si="7"/>
        <v>0</v>
      </c>
      <c r="K115" s="123" t="s">
        <v>181</v>
      </c>
      <c r="L115" s="154">
        <v>72</v>
      </c>
      <c r="M115" s="155">
        <v>68</v>
      </c>
      <c r="N115" s="156">
        <f t="shared" si="8"/>
        <v>94.444444444444443</v>
      </c>
      <c r="O115" s="432"/>
      <c r="P115" s="429"/>
    </row>
    <row r="116" spans="1:16" ht="50.25" x14ac:dyDescent="0.4">
      <c r="A116" s="347"/>
      <c r="B116" s="330"/>
      <c r="C116" s="382"/>
      <c r="D116" s="383"/>
      <c r="E116" s="384"/>
      <c r="F116" s="61" t="s">
        <v>54</v>
      </c>
      <c r="G116" s="152">
        <v>25553.4</v>
      </c>
      <c r="H116" s="62">
        <v>24016.1</v>
      </c>
      <c r="I116" s="56">
        <f t="shared" si="6"/>
        <v>93.983970821886714</v>
      </c>
      <c r="J116" s="63">
        <f t="shared" si="7"/>
        <v>0</v>
      </c>
      <c r="K116" s="123" t="s">
        <v>182</v>
      </c>
      <c r="L116" s="154">
        <v>100</v>
      </c>
      <c r="M116" s="155">
        <v>100</v>
      </c>
      <c r="N116" s="156">
        <f t="shared" si="8"/>
        <v>100</v>
      </c>
      <c r="O116" s="432"/>
      <c r="P116" s="429"/>
    </row>
    <row r="117" spans="1:16" ht="78.75" x14ac:dyDescent="0.4">
      <c r="A117" s="347"/>
      <c r="B117" s="330"/>
      <c r="C117" s="382"/>
      <c r="D117" s="383"/>
      <c r="E117" s="384"/>
      <c r="F117" s="65" t="s">
        <v>55</v>
      </c>
      <c r="G117" s="158">
        <v>2462.6</v>
      </c>
      <c r="H117" s="62">
        <v>2040.5</v>
      </c>
      <c r="I117" s="56">
        <f t="shared" si="6"/>
        <v>82.859579306424109</v>
      </c>
      <c r="J117" s="63">
        <f t="shared" si="7"/>
        <v>0</v>
      </c>
      <c r="K117" s="123" t="s">
        <v>183</v>
      </c>
      <c r="L117" s="154">
        <v>100</v>
      </c>
      <c r="M117" s="155">
        <v>100</v>
      </c>
      <c r="N117" s="156">
        <f t="shared" si="8"/>
        <v>100</v>
      </c>
      <c r="O117" s="432"/>
      <c r="P117" s="429"/>
    </row>
    <row r="118" spans="1:16" ht="108.75" customHeight="1" x14ac:dyDescent="0.4">
      <c r="A118" s="347"/>
      <c r="B118" s="330"/>
      <c r="C118" s="382"/>
      <c r="D118" s="383"/>
      <c r="E118" s="384"/>
      <c r="F118" s="79"/>
      <c r="G118" s="80"/>
      <c r="H118" s="80"/>
      <c r="I118" s="80"/>
      <c r="J118" s="81"/>
      <c r="K118" s="123" t="s">
        <v>184</v>
      </c>
      <c r="L118" s="159">
        <v>0</v>
      </c>
      <c r="M118" s="159">
        <v>0</v>
      </c>
      <c r="N118" s="156" t="e">
        <f t="shared" si="8"/>
        <v>#DIV/0!</v>
      </c>
      <c r="O118" s="432"/>
      <c r="P118" s="429"/>
    </row>
    <row r="119" spans="1:16" ht="77.25" customHeight="1" x14ac:dyDescent="0.4">
      <c r="A119" s="347"/>
      <c r="B119" s="330"/>
      <c r="C119" s="382"/>
      <c r="D119" s="383"/>
      <c r="E119" s="384"/>
      <c r="F119" s="83"/>
      <c r="G119" s="84"/>
      <c r="H119" s="84"/>
      <c r="I119" s="84"/>
      <c r="J119" s="85"/>
      <c r="K119" s="123" t="s">
        <v>216</v>
      </c>
      <c r="L119" s="159">
        <v>94</v>
      </c>
      <c r="M119" s="159">
        <v>94</v>
      </c>
      <c r="N119" s="156">
        <f t="shared" si="8"/>
        <v>100</v>
      </c>
      <c r="O119" s="432"/>
      <c r="P119" s="429"/>
    </row>
    <row r="120" spans="1:16" ht="49.5" x14ac:dyDescent="0.4">
      <c r="A120" s="347"/>
      <c r="B120" s="330"/>
      <c r="C120" s="382"/>
      <c r="D120" s="383"/>
      <c r="E120" s="384"/>
      <c r="F120" s="83"/>
      <c r="G120" s="84"/>
      <c r="H120" s="84"/>
      <c r="I120" s="84"/>
      <c r="J120" s="85"/>
      <c r="K120" s="123" t="s">
        <v>217</v>
      </c>
      <c r="L120" s="159">
        <v>2</v>
      </c>
      <c r="M120" s="159">
        <v>0</v>
      </c>
      <c r="N120" s="156">
        <f t="shared" si="8"/>
        <v>0</v>
      </c>
      <c r="O120" s="432"/>
      <c r="P120" s="429"/>
    </row>
    <row r="121" spans="1:16" ht="33.75" x14ac:dyDescent="0.4">
      <c r="A121" s="347"/>
      <c r="B121" s="330"/>
      <c r="C121" s="382"/>
      <c r="D121" s="383"/>
      <c r="E121" s="384"/>
      <c r="F121" s="83"/>
      <c r="G121" s="84"/>
      <c r="H121" s="84"/>
      <c r="I121" s="84"/>
      <c r="J121" s="85"/>
      <c r="K121" s="123" t="s">
        <v>218</v>
      </c>
      <c r="L121" s="159">
        <v>100</v>
      </c>
      <c r="M121" s="159">
        <v>100</v>
      </c>
      <c r="N121" s="156">
        <f t="shared" si="8"/>
        <v>100</v>
      </c>
      <c r="O121" s="432"/>
      <c r="P121" s="429"/>
    </row>
    <row r="122" spans="1:16" s="47" customFormat="1" ht="49.5" x14ac:dyDescent="0.4">
      <c r="A122" s="347"/>
      <c r="B122" s="330"/>
      <c r="C122" s="382"/>
      <c r="D122" s="383"/>
      <c r="E122" s="384"/>
      <c r="F122" s="83"/>
      <c r="G122" s="84"/>
      <c r="H122" s="84"/>
      <c r="I122" s="84"/>
      <c r="J122" s="85"/>
      <c r="K122" s="123" t="s">
        <v>219</v>
      </c>
      <c r="L122" s="159">
        <v>60</v>
      </c>
      <c r="M122" s="159">
        <v>60</v>
      </c>
      <c r="N122" s="156">
        <f t="shared" si="8"/>
        <v>100</v>
      </c>
      <c r="O122" s="432"/>
      <c r="P122" s="429"/>
    </row>
    <row r="123" spans="1:16" s="47" customFormat="1" ht="33.75" x14ac:dyDescent="0.4">
      <c r="A123" s="347"/>
      <c r="B123" s="330"/>
      <c r="C123" s="382"/>
      <c r="D123" s="383"/>
      <c r="E123" s="384"/>
      <c r="F123" s="83"/>
      <c r="G123" s="84"/>
      <c r="H123" s="84"/>
      <c r="I123" s="84"/>
      <c r="J123" s="85"/>
      <c r="K123" s="123" t="s">
        <v>220</v>
      </c>
      <c r="L123" s="159">
        <v>80</v>
      </c>
      <c r="M123" s="159">
        <v>77</v>
      </c>
      <c r="N123" s="156">
        <f t="shared" si="8"/>
        <v>96.25</v>
      </c>
      <c r="O123" s="432"/>
      <c r="P123" s="429"/>
    </row>
    <row r="124" spans="1:16" s="47" customFormat="1" ht="33.75" x14ac:dyDescent="0.4">
      <c r="A124" s="347"/>
      <c r="B124" s="330"/>
      <c r="C124" s="382"/>
      <c r="D124" s="383"/>
      <c r="E124" s="384"/>
      <c r="F124" s="83"/>
      <c r="G124" s="84"/>
      <c r="H124" s="84"/>
      <c r="I124" s="84"/>
      <c r="J124" s="85"/>
      <c r="K124" s="123" t="s">
        <v>221</v>
      </c>
      <c r="L124" s="159">
        <v>10</v>
      </c>
      <c r="M124" s="159">
        <v>17</v>
      </c>
      <c r="N124" s="156">
        <f t="shared" si="8"/>
        <v>170</v>
      </c>
      <c r="O124" s="432"/>
      <c r="P124" s="429"/>
    </row>
    <row r="125" spans="1:16" s="47" customFormat="1" ht="33.75" x14ac:dyDescent="0.4">
      <c r="A125" s="347"/>
      <c r="B125" s="330"/>
      <c r="C125" s="382"/>
      <c r="D125" s="383"/>
      <c r="E125" s="384"/>
      <c r="F125" s="83"/>
      <c r="G125" s="84"/>
      <c r="H125" s="84"/>
      <c r="I125" s="84"/>
      <c r="J125" s="85"/>
      <c r="K125" s="123" t="s">
        <v>222</v>
      </c>
      <c r="L125" s="159">
        <v>58</v>
      </c>
      <c r="M125" s="159">
        <v>58</v>
      </c>
      <c r="N125" s="156">
        <f t="shared" si="8"/>
        <v>100</v>
      </c>
      <c r="O125" s="432"/>
      <c r="P125" s="429"/>
    </row>
    <row r="126" spans="1:16" s="47" customFormat="1" ht="33.75" x14ac:dyDescent="0.4">
      <c r="A126" s="347"/>
      <c r="B126" s="330"/>
      <c r="C126" s="382"/>
      <c r="D126" s="383"/>
      <c r="E126" s="384"/>
      <c r="F126" s="83"/>
      <c r="G126" s="84"/>
      <c r="H126" s="84"/>
      <c r="I126" s="84"/>
      <c r="J126" s="85"/>
      <c r="K126" s="123" t="s">
        <v>223</v>
      </c>
      <c r="L126" s="159">
        <v>70</v>
      </c>
      <c r="M126" s="159">
        <v>70</v>
      </c>
      <c r="N126" s="156">
        <f t="shared" si="8"/>
        <v>100</v>
      </c>
      <c r="O126" s="432"/>
      <c r="P126" s="429"/>
    </row>
    <row r="127" spans="1:16" s="47" customFormat="1" ht="49.5" x14ac:dyDescent="0.4">
      <c r="A127" s="347"/>
      <c r="B127" s="330"/>
      <c r="C127" s="382"/>
      <c r="D127" s="383"/>
      <c r="E127" s="384"/>
      <c r="F127" s="83"/>
      <c r="G127" s="84"/>
      <c r="H127" s="84"/>
      <c r="I127" s="84"/>
      <c r="J127" s="85"/>
      <c r="K127" s="123" t="s">
        <v>224</v>
      </c>
      <c r="L127" s="159">
        <v>75</v>
      </c>
      <c r="M127" s="159">
        <v>75</v>
      </c>
      <c r="N127" s="156">
        <f t="shared" si="8"/>
        <v>100</v>
      </c>
      <c r="O127" s="432"/>
      <c r="P127" s="429"/>
    </row>
    <row r="128" spans="1:16" s="47" customFormat="1" ht="65.25" x14ac:dyDescent="0.4">
      <c r="A128" s="347"/>
      <c r="B128" s="330"/>
      <c r="C128" s="382"/>
      <c r="D128" s="383"/>
      <c r="E128" s="384"/>
      <c r="F128" s="83"/>
      <c r="G128" s="84"/>
      <c r="H128" s="84"/>
      <c r="I128" s="84"/>
      <c r="J128" s="85"/>
      <c r="K128" s="123" t="s">
        <v>225</v>
      </c>
      <c r="L128" s="159">
        <v>95</v>
      </c>
      <c r="M128" s="159">
        <v>95</v>
      </c>
      <c r="N128" s="156">
        <f t="shared" si="8"/>
        <v>100</v>
      </c>
      <c r="O128" s="432"/>
      <c r="P128" s="429"/>
    </row>
    <row r="129" spans="1:16" s="47" customFormat="1" ht="33.75" x14ac:dyDescent="0.4">
      <c r="A129" s="347"/>
      <c r="B129" s="330"/>
      <c r="C129" s="382"/>
      <c r="D129" s="383"/>
      <c r="E129" s="384"/>
      <c r="F129" s="83"/>
      <c r="G129" s="84"/>
      <c r="H129" s="84"/>
      <c r="I129" s="84"/>
      <c r="J129" s="85"/>
      <c r="K129" s="123" t="s">
        <v>226</v>
      </c>
      <c r="L129" s="159">
        <v>50</v>
      </c>
      <c r="M129" s="159">
        <v>100</v>
      </c>
      <c r="N129" s="156">
        <f t="shared" si="8"/>
        <v>200</v>
      </c>
      <c r="O129" s="432"/>
      <c r="P129" s="429"/>
    </row>
    <row r="130" spans="1:16" s="47" customFormat="1" ht="33.75" x14ac:dyDescent="0.4">
      <c r="A130" s="347"/>
      <c r="B130" s="330"/>
      <c r="C130" s="382"/>
      <c r="D130" s="383"/>
      <c r="E130" s="384"/>
      <c r="F130" s="83"/>
      <c r="G130" s="84"/>
      <c r="H130" s="84"/>
      <c r="I130" s="84"/>
      <c r="J130" s="85"/>
      <c r="K130" s="123" t="s">
        <v>227</v>
      </c>
      <c r="L130" s="159">
        <v>90</v>
      </c>
      <c r="M130" s="159">
        <v>88</v>
      </c>
      <c r="N130" s="156">
        <f t="shared" si="8"/>
        <v>97.777777777777771</v>
      </c>
      <c r="O130" s="432"/>
      <c r="P130" s="429"/>
    </row>
    <row r="131" spans="1:16" ht="33.75" x14ac:dyDescent="0.4">
      <c r="A131" s="347"/>
      <c r="B131" s="330"/>
      <c r="C131" s="382"/>
      <c r="D131" s="383"/>
      <c r="E131" s="384"/>
      <c r="F131" s="83"/>
      <c r="G131" s="84"/>
      <c r="H131" s="84"/>
      <c r="I131" s="84"/>
      <c r="J131" s="85"/>
      <c r="K131" s="123" t="s">
        <v>228</v>
      </c>
      <c r="L131" s="159">
        <v>92</v>
      </c>
      <c r="M131" s="159">
        <v>92</v>
      </c>
      <c r="N131" s="156">
        <f t="shared" si="8"/>
        <v>100</v>
      </c>
      <c r="O131" s="432"/>
      <c r="P131" s="429"/>
    </row>
    <row r="132" spans="1:16" ht="26.25" x14ac:dyDescent="0.4">
      <c r="A132" s="347"/>
      <c r="B132" s="330"/>
      <c r="C132" s="382"/>
      <c r="D132" s="383"/>
      <c r="E132" s="384"/>
      <c r="F132" s="83"/>
      <c r="G132" s="84"/>
      <c r="H132" s="84"/>
      <c r="I132" s="84"/>
      <c r="J132" s="85"/>
      <c r="K132" s="123" t="s">
        <v>229</v>
      </c>
      <c r="L132" s="159">
        <v>15</v>
      </c>
      <c r="M132" s="159">
        <v>13</v>
      </c>
      <c r="N132" s="156">
        <f t="shared" si="8"/>
        <v>86.666666666666671</v>
      </c>
      <c r="O132" s="432"/>
      <c r="P132" s="429"/>
    </row>
    <row r="133" spans="1:16" ht="49.5" x14ac:dyDescent="0.4">
      <c r="A133" s="347"/>
      <c r="B133" s="330"/>
      <c r="C133" s="382"/>
      <c r="D133" s="383"/>
      <c r="E133" s="384"/>
      <c r="F133" s="83"/>
      <c r="G133" s="84"/>
      <c r="H133" s="84"/>
      <c r="I133" s="84"/>
      <c r="J133" s="85"/>
      <c r="K133" s="123" t="s">
        <v>230</v>
      </c>
      <c r="L133" s="159">
        <v>16.600000000000001</v>
      </c>
      <c r="M133" s="159">
        <v>16.600000000000001</v>
      </c>
      <c r="N133" s="156">
        <f t="shared" si="8"/>
        <v>100</v>
      </c>
      <c r="O133" s="432"/>
      <c r="P133" s="429"/>
    </row>
    <row r="134" spans="1:16" ht="33.75" x14ac:dyDescent="0.4">
      <c r="A134" s="347"/>
      <c r="B134" s="330"/>
      <c r="C134" s="382"/>
      <c r="D134" s="383"/>
      <c r="E134" s="384"/>
      <c r="F134" s="83"/>
      <c r="G134" s="84"/>
      <c r="H134" s="84"/>
      <c r="I134" s="84"/>
      <c r="J134" s="85"/>
      <c r="K134" s="123" t="s">
        <v>231</v>
      </c>
      <c r="L134" s="159">
        <v>75</v>
      </c>
      <c r="M134" s="159">
        <v>65</v>
      </c>
      <c r="N134" s="156">
        <f t="shared" si="8"/>
        <v>86.666666666666671</v>
      </c>
      <c r="O134" s="432"/>
      <c r="P134" s="429"/>
    </row>
    <row r="135" spans="1:16" ht="33.75" x14ac:dyDescent="0.4">
      <c r="A135" s="347"/>
      <c r="B135" s="330"/>
      <c r="C135" s="382"/>
      <c r="D135" s="383"/>
      <c r="E135" s="384"/>
      <c r="F135" s="83"/>
      <c r="G135" s="84"/>
      <c r="H135" s="84"/>
      <c r="I135" s="84"/>
      <c r="J135" s="85"/>
      <c r="K135" s="160" t="s">
        <v>232</v>
      </c>
      <c r="L135" s="159">
        <v>23344.1</v>
      </c>
      <c r="M135" s="161">
        <v>23354.5</v>
      </c>
      <c r="N135" s="156">
        <f t="shared" si="8"/>
        <v>100.04455087152644</v>
      </c>
      <c r="O135" s="432"/>
      <c r="P135" s="429"/>
    </row>
    <row r="136" spans="1:16" ht="33.75" x14ac:dyDescent="0.4">
      <c r="A136" s="347"/>
      <c r="B136" s="330"/>
      <c r="C136" s="382"/>
      <c r="D136" s="383"/>
      <c r="E136" s="384"/>
      <c r="F136" s="83"/>
      <c r="G136" s="84"/>
      <c r="H136" s="84"/>
      <c r="I136" s="84"/>
      <c r="J136" s="85"/>
      <c r="K136" s="160" t="s">
        <v>233</v>
      </c>
      <c r="L136" s="159">
        <v>21564.799999999999</v>
      </c>
      <c r="M136" s="161">
        <v>21564.6</v>
      </c>
      <c r="N136" s="156">
        <f t="shared" si="8"/>
        <v>99.999072562694764</v>
      </c>
      <c r="O136" s="432"/>
      <c r="P136" s="429"/>
    </row>
    <row r="137" spans="1:16" ht="26.25" x14ac:dyDescent="0.4">
      <c r="A137" s="347"/>
      <c r="B137" s="330"/>
      <c r="C137" s="382"/>
      <c r="D137" s="383"/>
      <c r="E137" s="384"/>
      <c r="F137" s="83"/>
      <c r="G137" s="84"/>
      <c r="H137" s="84"/>
      <c r="I137" s="84"/>
      <c r="J137" s="85"/>
      <c r="K137" s="160"/>
      <c r="L137" s="159"/>
      <c r="M137" s="159"/>
      <c r="N137" s="156"/>
      <c r="O137" s="432"/>
      <c r="P137" s="429"/>
    </row>
    <row r="138" spans="1:16" ht="26.25" x14ac:dyDescent="0.4">
      <c r="A138" s="347"/>
      <c r="B138" s="330"/>
      <c r="C138" s="382"/>
      <c r="D138" s="383"/>
      <c r="E138" s="384"/>
      <c r="F138" s="83"/>
      <c r="G138" s="84"/>
      <c r="H138" s="84"/>
      <c r="I138" s="84"/>
      <c r="J138" s="85"/>
      <c r="K138" s="160"/>
      <c r="L138" s="159"/>
      <c r="M138" s="159"/>
      <c r="N138" s="156"/>
      <c r="O138" s="432"/>
      <c r="P138" s="429"/>
    </row>
    <row r="139" spans="1:16" ht="51" customHeight="1" thickBot="1" x14ac:dyDescent="0.3">
      <c r="A139" s="348"/>
      <c r="B139" s="349"/>
      <c r="C139" s="385"/>
      <c r="D139" s="386"/>
      <c r="E139" s="387"/>
      <c r="F139" s="109"/>
      <c r="G139" s="110"/>
      <c r="H139" s="110"/>
      <c r="I139" s="110"/>
      <c r="J139" s="111"/>
      <c r="K139" s="145" t="s">
        <v>50</v>
      </c>
      <c r="L139" s="162"/>
      <c r="M139" s="162"/>
      <c r="N139" s="163">
        <v>101.2</v>
      </c>
      <c r="O139" s="433"/>
      <c r="P139" s="430"/>
    </row>
    <row r="140" spans="1:16" ht="75" customHeight="1" x14ac:dyDescent="0.25">
      <c r="A140" s="402">
        <v>5</v>
      </c>
      <c r="B140" s="403" t="s">
        <v>263</v>
      </c>
      <c r="C140" s="164">
        <v>10</v>
      </c>
      <c r="D140" s="164">
        <v>8</v>
      </c>
      <c r="E140" s="68">
        <f>D140/C140*100</f>
        <v>80</v>
      </c>
      <c r="F140" s="55" t="s">
        <v>6</v>
      </c>
      <c r="G140" s="56">
        <f>SUM(G141:G144)</f>
        <v>27</v>
      </c>
      <c r="H140" s="56">
        <f>SUM(H141:H144)</f>
        <v>27</v>
      </c>
      <c r="I140" s="56">
        <f>H140/G140*100</f>
        <v>100</v>
      </c>
      <c r="J140" s="63">
        <f>E140/I140*100</f>
        <v>80</v>
      </c>
      <c r="K140" s="165" t="s">
        <v>253</v>
      </c>
      <c r="L140" s="166">
        <v>18</v>
      </c>
      <c r="M140" s="167">
        <v>13</v>
      </c>
      <c r="N140" s="144">
        <f>M140/L140*100</f>
        <v>72.222222222222214</v>
      </c>
      <c r="O140" s="554">
        <f>N157*J140/100</f>
        <v>92.516657637978739</v>
      </c>
      <c r="P140" s="406" t="s">
        <v>144</v>
      </c>
    </row>
    <row r="141" spans="1:16" ht="45" customHeight="1" x14ac:dyDescent="0.25">
      <c r="A141" s="347"/>
      <c r="B141" s="404"/>
      <c r="C141" s="357" t="s">
        <v>252</v>
      </c>
      <c r="D141" s="380"/>
      <c r="E141" s="381"/>
      <c r="F141" s="61" t="s">
        <v>53</v>
      </c>
      <c r="G141" s="62"/>
      <c r="H141" s="62"/>
      <c r="I141" s="56" t="e">
        <f>H141/G141*100</f>
        <v>#DIV/0!</v>
      </c>
      <c r="J141" s="63" t="e">
        <v>#DIV/0!</v>
      </c>
      <c r="K141" s="168" t="s">
        <v>254</v>
      </c>
      <c r="L141" s="48">
        <v>7</v>
      </c>
      <c r="M141" s="167">
        <v>9</v>
      </c>
      <c r="N141" s="144">
        <f t="shared" ref="N141:N149" si="9">M141/L141*100</f>
        <v>128.57142857142858</v>
      </c>
      <c r="O141" s="555"/>
      <c r="P141" s="356"/>
    </row>
    <row r="142" spans="1:16" ht="47.25" x14ac:dyDescent="0.25">
      <c r="A142" s="347"/>
      <c r="B142" s="404"/>
      <c r="C142" s="382"/>
      <c r="D142" s="383"/>
      <c r="E142" s="384"/>
      <c r="F142" s="61" t="s">
        <v>52</v>
      </c>
      <c r="G142" s="62"/>
      <c r="H142" s="62"/>
      <c r="I142" s="56" t="e">
        <f t="shared" ref="I142:I144" si="10">H142/G142*100</f>
        <v>#DIV/0!</v>
      </c>
      <c r="J142" s="63">
        <v>0</v>
      </c>
      <c r="K142" s="168" t="s">
        <v>255</v>
      </c>
      <c r="L142" s="166">
        <v>654</v>
      </c>
      <c r="M142" s="167">
        <v>541</v>
      </c>
      <c r="N142" s="144">
        <f t="shared" si="9"/>
        <v>82.721712538226299</v>
      </c>
      <c r="O142" s="555"/>
      <c r="P142" s="356"/>
    </row>
    <row r="143" spans="1:16" ht="47.25" x14ac:dyDescent="0.25">
      <c r="A143" s="347"/>
      <c r="B143" s="404"/>
      <c r="C143" s="382"/>
      <c r="D143" s="383"/>
      <c r="E143" s="384"/>
      <c r="F143" s="61" t="s">
        <v>54</v>
      </c>
      <c r="G143" s="62">
        <v>27</v>
      </c>
      <c r="H143" s="62">
        <v>27</v>
      </c>
      <c r="I143" s="56">
        <f t="shared" si="10"/>
        <v>100</v>
      </c>
      <c r="J143" s="63">
        <v>0</v>
      </c>
      <c r="K143" s="168" t="s">
        <v>256</v>
      </c>
      <c r="L143" s="166">
        <v>6</v>
      </c>
      <c r="M143" s="167">
        <v>6</v>
      </c>
      <c r="N143" s="144">
        <f t="shared" si="9"/>
        <v>100</v>
      </c>
      <c r="O143" s="555"/>
      <c r="P143" s="356"/>
    </row>
    <row r="144" spans="1:16" s="49" customFormat="1" ht="63" x14ac:dyDescent="0.25">
      <c r="A144" s="347"/>
      <c r="B144" s="404"/>
      <c r="C144" s="382"/>
      <c r="D144" s="383"/>
      <c r="E144" s="384"/>
      <c r="F144" s="61" t="s">
        <v>55</v>
      </c>
      <c r="G144" s="62"/>
      <c r="H144" s="62"/>
      <c r="I144" s="56" t="e">
        <f t="shared" si="10"/>
        <v>#DIV/0!</v>
      </c>
      <c r="J144" s="63">
        <v>0</v>
      </c>
      <c r="K144" s="168" t="s">
        <v>257</v>
      </c>
      <c r="L144" s="166">
        <v>7</v>
      </c>
      <c r="M144" s="167">
        <v>11</v>
      </c>
      <c r="N144" s="144">
        <f t="shared" si="9"/>
        <v>157.14285714285714</v>
      </c>
      <c r="O144" s="555"/>
      <c r="P144" s="356"/>
    </row>
    <row r="145" spans="1:16" s="49" customFormat="1" ht="47.25" x14ac:dyDescent="0.25">
      <c r="A145" s="347"/>
      <c r="B145" s="404"/>
      <c r="C145" s="382"/>
      <c r="D145" s="383"/>
      <c r="E145" s="384"/>
      <c r="F145" s="61"/>
      <c r="G145" s="62"/>
      <c r="H145" s="62"/>
      <c r="I145" s="56"/>
      <c r="J145" s="63"/>
      <c r="K145" s="168" t="s">
        <v>258</v>
      </c>
      <c r="L145" s="166">
        <v>1</v>
      </c>
      <c r="M145" s="167">
        <v>4</v>
      </c>
      <c r="N145" s="144">
        <f t="shared" si="9"/>
        <v>400</v>
      </c>
      <c r="O145" s="555"/>
      <c r="P145" s="356"/>
    </row>
    <row r="146" spans="1:16" s="49" customFormat="1" ht="31.5" x14ac:dyDescent="0.25">
      <c r="A146" s="347"/>
      <c r="B146" s="404"/>
      <c r="C146" s="382"/>
      <c r="D146" s="383"/>
      <c r="E146" s="384"/>
      <c r="F146" s="61"/>
      <c r="G146" s="62"/>
      <c r="H146" s="62"/>
      <c r="I146" s="56"/>
      <c r="J146" s="63"/>
      <c r="K146" s="168" t="s">
        <v>259</v>
      </c>
      <c r="L146" s="166">
        <v>4</v>
      </c>
      <c r="M146" s="167">
        <v>1</v>
      </c>
      <c r="N146" s="144">
        <f t="shared" si="9"/>
        <v>25</v>
      </c>
      <c r="O146" s="555"/>
      <c r="P146" s="356"/>
    </row>
    <row r="147" spans="1:16" s="49" customFormat="1" ht="31.5" x14ac:dyDescent="0.25">
      <c r="A147" s="347"/>
      <c r="B147" s="404"/>
      <c r="C147" s="382"/>
      <c r="D147" s="383"/>
      <c r="E147" s="384"/>
      <c r="F147" s="61"/>
      <c r="G147" s="62"/>
      <c r="H147" s="62"/>
      <c r="I147" s="56"/>
      <c r="J147" s="63"/>
      <c r="K147" s="168" t="s">
        <v>260</v>
      </c>
      <c r="L147" s="166">
        <v>0</v>
      </c>
      <c r="M147" s="167">
        <v>0</v>
      </c>
      <c r="N147" s="144" t="e">
        <f t="shared" si="9"/>
        <v>#DIV/0!</v>
      </c>
      <c r="O147" s="555"/>
      <c r="P147" s="356"/>
    </row>
    <row r="148" spans="1:16" s="49" customFormat="1" ht="31.5" x14ac:dyDescent="0.25">
      <c r="A148" s="347"/>
      <c r="B148" s="404"/>
      <c r="C148" s="382"/>
      <c r="D148" s="383"/>
      <c r="E148" s="384"/>
      <c r="F148" s="61"/>
      <c r="G148" s="62"/>
      <c r="H148" s="62"/>
      <c r="I148" s="56"/>
      <c r="J148" s="63"/>
      <c r="K148" s="168" t="s">
        <v>261</v>
      </c>
      <c r="L148" s="166">
        <v>3</v>
      </c>
      <c r="M148" s="167">
        <v>0</v>
      </c>
      <c r="N148" s="144">
        <f t="shared" si="9"/>
        <v>0</v>
      </c>
      <c r="O148" s="555"/>
      <c r="P148" s="356"/>
    </row>
    <row r="149" spans="1:16" s="49" customFormat="1" ht="47.25" x14ac:dyDescent="0.25">
      <c r="A149" s="347"/>
      <c r="B149" s="404"/>
      <c r="C149" s="382"/>
      <c r="D149" s="383"/>
      <c r="E149" s="384"/>
      <c r="F149" s="61"/>
      <c r="G149" s="62"/>
      <c r="H149" s="62"/>
      <c r="I149" s="56"/>
      <c r="J149" s="63"/>
      <c r="K149" s="168" t="s">
        <v>262</v>
      </c>
      <c r="L149" s="166">
        <v>150</v>
      </c>
      <c r="M149" s="167">
        <v>286.2</v>
      </c>
      <c r="N149" s="144">
        <f t="shared" si="9"/>
        <v>190.79999999999998</v>
      </c>
      <c r="O149" s="555"/>
      <c r="P149" s="356"/>
    </row>
    <row r="150" spans="1:16" ht="15.75" x14ac:dyDescent="0.25">
      <c r="A150" s="347"/>
      <c r="B150" s="404"/>
      <c r="C150" s="382"/>
      <c r="D150" s="383"/>
      <c r="E150" s="384"/>
      <c r="F150" s="65"/>
      <c r="G150" s="62"/>
      <c r="H150" s="62"/>
      <c r="I150" s="56"/>
      <c r="J150" s="63"/>
      <c r="K150" s="168"/>
      <c r="L150" s="166"/>
      <c r="M150" s="167"/>
      <c r="N150" s="144" t="e">
        <f t="shared" ref="N150:N155" si="11">M150/L150*100</f>
        <v>#DIV/0!</v>
      </c>
      <c r="O150" s="555"/>
      <c r="P150" s="356"/>
    </row>
    <row r="151" spans="1:16" ht="15.75" x14ac:dyDescent="0.25">
      <c r="A151" s="347"/>
      <c r="B151" s="404"/>
      <c r="C151" s="382"/>
      <c r="D151" s="383"/>
      <c r="E151" s="384"/>
      <c r="F151" s="79"/>
      <c r="G151" s="80"/>
      <c r="H151" s="80"/>
      <c r="I151" s="80"/>
      <c r="J151" s="81"/>
      <c r="K151" s="130"/>
      <c r="L151" s="54"/>
      <c r="M151" s="54"/>
      <c r="N151" s="144" t="e">
        <f t="shared" si="11"/>
        <v>#DIV/0!</v>
      </c>
      <c r="O151" s="555"/>
      <c r="P151" s="356"/>
    </row>
    <row r="152" spans="1:16" ht="15.75" x14ac:dyDescent="0.25">
      <c r="A152" s="347"/>
      <c r="B152" s="404"/>
      <c r="C152" s="382"/>
      <c r="D152" s="383"/>
      <c r="E152" s="384"/>
      <c r="F152" s="83"/>
      <c r="G152" s="84"/>
      <c r="H152" s="84"/>
      <c r="I152" s="84"/>
      <c r="J152" s="85"/>
      <c r="K152" s="130"/>
      <c r="L152" s="54"/>
      <c r="M152" s="54"/>
      <c r="N152" s="144" t="e">
        <f t="shared" si="11"/>
        <v>#DIV/0!</v>
      </c>
      <c r="O152" s="555"/>
      <c r="P152" s="356"/>
    </row>
    <row r="153" spans="1:16" ht="15.75" x14ac:dyDescent="0.25">
      <c r="A153" s="347"/>
      <c r="B153" s="404"/>
      <c r="C153" s="382"/>
      <c r="D153" s="383"/>
      <c r="E153" s="384"/>
      <c r="F153" s="83"/>
      <c r="G153" s="84"/>
      <c r="H153" s="84"/>
      <c r="I153" s="84"/>
      <c r="J153" s="85"/>
      <c r="K153" s="130"/>
      <c r="L153" s="54"/>
      <c r="M153" s="54"/>
      <c r="N153" s="144" t="e">
        <f t="shared" si="11"/>
        <v>#DIV/0!</v>
      </c>
      <c r="O153" s="555"/>
      <c r="P153" s="356"/>
    </row>
    <row r="154" spans="1:16" ht="15.75" x14ac:dyDescent="0.25">
      <c r="A154" s="347"/>
      <c r="B154" s="404"/>
      <c r="C154" s="382"/>
      <c r="D154" s="383"/>
      <c r="E154" s="384"/>
      <c r="F154" s="83"/>
      <c r="G154" s="84"/>
      <c r="H154" s="84"/>
      <c r="I154" s="84"/>
      <c r="J154" s="85"/>
      <c r="K154" s="130"/>
      <c r="L154" s="54"/>
      <c r="M154" s="54"/>
      <c r="N154" s="144" t="e">
        <f t="shared" si="11"/>
        <v>#DIV/0!</v>
      </c>
      <c r="O154" s="555"/>
      <c r="P154" s="356"/>
    </row>
    <row r="155" spans="1:16" ht="15.75" x14ac:dyDescent="0.25">
      <c r="A155" s="347"/>
      <c r="B155" s="404"/>
      <c r="C155" s="382"/>
      <c r="D155" s="383"/>
      <c r="E155" s="384"/>
      <c r="F155" s="83"/>
      <c r="G155" s="84"/>
      <c r="H155" s="84"/>
      <c r="I155" s="84"/>
      <c r="J155" s="85"/>
      <c r="K155" s="130"/>
      <c r="L155" s="54"/>
      <c r="M155" s="54"/>
      <c r="N155" s="144" t="e">
        <f t="shared" si="11"/>
        <v>#DIV/0!</v>
      </c>
      <c r="O155" s="555"/>
      <c r="P155" s="356"/>
    </row>
    <row r="156" spans="1:16" ht="20.25" x14ac:dyDescent="0.25">
      <c r="A156" s="347"/>
      <c r="B156" s="404"/>
      <c r="C156" s="382"/>
      <c r="D156" s="383"/>
      <c r="E156" s="384"/>
      <c r="F156" s="83"/>
      <c r="G156" s="84"/>
      <c r="H156" s="84"/>
      <c r="I156" s="84"/>
      <c r="J156" s="85"/>
      <c r="K156" s="145"/>
      <c r="L156" s="54"/>
      <c r="M156" s="54"/>
      <c r="N156" s="144" t="e">
        <f>(N139+N140+N141+N142+N143+N144+N145+N146+N147+N148)/10</f>
        <v>#DIV/0!</v>
      </c>
      <c r="O156" s="555"/>
      <c r="P156" s="356"/>
    </row>
    <row r="157" spans="1:16" ht="66" customHeight="1" thickBot="1" x14ac:dyDescent="0.3">
      <c r="A157" s="348"/>
      <c r="B157" s="405"/>
      <c r="C157" s="385"/>
      <c r="D157" s="386"/>
      <c r="E157" s="387"/>
      <c r="F157" s="109"/>
      <c r="G157" s="110"/>
      <c r="H157" s="110"/>
      <c r="I157" s="110"/>
      <c r="J157" s="111"/>
      <c r="K157" s="407" t="s">
        <v>50</v>
      </c>
      <c r="L157" s="408"/>
      <c r="M157" s="409"/>
      <c r="N157" s="169">
        <f>(N140+N141+N142+N143+N144+N145+N146+N148+N149)/10</f>
        <v>115.64582204747342</v>
      </c>
      <c r="O157" s="556"/>
      <c r="P157" s="379"/>
    </row>
    <row r="158" spans="1:16" ht="52.5" x14ac:dyDescent="0.4">
      <c r="A158" s="350">
        <v>6</v>
      </c>
      <c r="B158" s="442" t="s">
        <v>342</v>
      </c>
      <c r="C158" s="170">
        <v>7</v>
      </c>
      <c r="D158" s="170">
        <v>1</v>
      </c>
      <c r="E158" s="171">
        <f>D158/C158*100</f>
        <v>14.285714285714285</v>
      </c>
      <c r="F158" s="172" t="s">
        <v>6</v>
      </c>
      <c r="G158" s="173">
        <f>G160+G161</f>
        <v>7164.2</v>
      </c>
      <c r="H158" s="173">
        <f>H160+H161</f>
        <v>4523.8</v>
      </c>
      <c r="I158" s="173">
        <f>H158/G158*100</f>
        <v>63.144524161804526</v>
      </c>
      <c r="J158" s="174">
        <f>E158/I158*100</f>
        <v>22.623837102814953</v>
      </c>
      <c r="K158" s="175" t="s">
        <v>198</v>
      </c>
      <c r="L158" s="176">
        <v>15</v>
      </c>
      <c r="M158" s="177">
        <v>1.4</v>
      </c>
      <c r="N158" s="156">
        <f>M158/L158*100</f>
        <v>9.3333333333333321</v>
      </c>
      <c r="O158" s="445">
        <f>N164*J158/100</f>
        <v>11.1987993658934</v>
      </c>
      <c r="P158" s="434" t="s">
        <v>269</v>
      </c>
    </row>
    <row r="159" spans="1:16" ht="114" x14ac:dyDescent="0.4">
      <c r="A159" s="351"/>
      <c r="B159" s="443"/>
      <c r="C159" s="448" t="s">
        <v>236</v>
      </c>
      <c r="D159" s="449"/>
      <c r="E159" s="450"/>
      <c r="F159" s="178" t="s">
        <v>53</v>
      </c>
      <c r="G159" s="179"/>
      <c r="H159" s="179"/>
      <c r="I159" s="173" t="e">
        <f>H159/G159*100</f>
        <v>#DIV/0!</v>
      </c>
      <c r="J159" s="174" t="e">
        <f>E159/I159*100</f>
        <v>#DIV/0!</v>
      </c>
      <c r="K159" s="175" t="s">
        <v>199</v>
      </c>
      <c r="L159" s="176">
        <v>12.3</v>
      </c>
      <c r="M159" s="177">
        <v>1.3</v>
      </c>
      <c r="N159" s="156">
        <f t="shared" ref="N159:N163" si="12">M159/L159*100</f>
        <v>10.56910569105691</v>
      </c>
      <c r="O159" s="446"/>
      <c r="P159" s="429"/>
    </row>
    <row r="160" spans="1:16" ht="131.25" x14ac:dyDescent="0.4">
      <c r="A160" s="351"/>
      <c r="B160" s="443"/>
      <c r="C160" s="451"/>
      <c r="D160" s="452"/>
      <c r="E160" s="453"/>
      <c r="F160" s="178" t="s">
        <v>52</v>
      </c>
      <c r="G160" s="179">
        <v>1152.5</v>
      </c>
      <c r="H160" s="179">
        <v>0</v>
      </c>
      <c r="I160" s="173">
        <f>H160/G160*100</f>
        <v>0</v>
      </c>
      <c r="J160" s="174" t="e">
        <f>E160/I160*100</f>
        <v>#DIV/0!</v>
      </c>
      <c r="K160" s="175" t="s">
        <v>200</v>
      </c>
      <c r="L160" s="176">
        <v>86</v>
      </c>
      <c r="M160" s="177">
        <v>67</v>
      </c>
      <c r="N160" s="156">
        <f t="shared" si="12"/>
        <v>77.906976744186053</v>
      </c>
      <c r="O160" s="446"/>
      <c r="P160" s="429"/>
    </row>
    <row r="161" spans="1:16" ht="83.25" x14ac:dyDescent="0.4">
      <c r="A161" s="351"/>
      <c r="B161" s="443"/>
      <c r="C161" s="451"/>
      <c r="D161" s="452"/>
      <c r="E161" s="453"/>
      <c r="F161" s="178" t="s">
        <v>54</v>
      </c>
      <c r="G161" s="179">
        <v>6011.7</v>
      </c>
      <c r="H161" s="179">
        <v>4523.8</v>
      </c>
      <c r="I161" s="173">
        <f>H161/G161*100</f>
        <v>75.249929304522851</v>
      </c>
      <c r="J161" s="174">
        <f>E161/I161*100</f>
        <v>0</v>
      </c>
      <c r="K161" s="175" t="s">
        <v>201</v>
      </c>
      <c r="L161" s="180">
        <v>0</v>
      </c>
      <c r="M161" s="181">
        <v>0</v>
      </c>
      <c r="N161" s="156">
        <v>100</v>
      </c>
      <c r="O161" s="446"/>
      <c r="P161" s="429"/>
    </row>
    <row r="162" spans="1:16" ht="117.75" x14ac:dyDescent="0.4">
      <c r="A162" s="351"/>
      <c r="B162" s="443"/>
      <c r="C162" s="451"/>
      <c r="D162" s="452"/>
      <c r="E162" s="453"/>
      <c r="F162" s="182" t="s">
        <v>55</v>
      </c>
      <c r="G162" s="179"/>
      <c r="H162" s="179"/>
      <c r="I162" s="173" t="e">
        <f>H162/G162*100</f>
        <v>#DIV/0!</v>
      </c>
      <c r="J162" s="174" t="e">
        <f>E162/I162*100</f>
        <v>#DIV/0!</v>
      </c>
      <c r="K162" s="183"/>
      <c r="L162" s="184"/>
      <c r="M162" s="185"/>
      <c r="N162" s="156" t="e">
        <f t="shared" si="12"/>
        <v>#DIV/0!</v>
      </c>
      <c r="O162" s="446"/>
      <c r="P162" s="429"/>
    </row>
    <row r="163" spans="1:16" ht="26.25" x14ac:dyDescent="0.4">
      <c r="A163" s="351"/>
      <c r="B163" s="443"/>
      <c r="C163" s="451"/>
      <c r="D163" s="452"/>
      <c r="E163" s="453"/>
      <c r="F163" s="186"/>
      <c r="G163" s="187"/>
      <c r="H163" s="187"/>
      <c r="I163" s="187"/>
      <c r="J163" s="188"/>
      <c r="K163" s="189"/>
      <c r="L163" s="159"/>
      <c r="M163" s="159"/>
      <c r="N163" s="156" t="e">
        <f t="shared" si="12"/>
        <v>#DIV/0!</v>
      </c>
      <c r="O163" s="446"/>
      <c r="P163" s="429"/>
    </row>
    <row r="164" spans="1:16" ht="112.5" customHeight="1" thickBot="1" x14ac:dyDescent="0.45">
      <c r="A164" s="352"/>
      <c r="B164" s="444"/>
      <c r="C164" s="454"/>
      <c r="D164" s="455"/>
      <c r="E164" s="456"/>
      <c r="F164" s="190"/>
      <c r="G164" s="191"/>
      <c r="H164" s="191"/>
      <c r="I164" s="191"/>
      <c r="J164" s="192"/>
      <c r="K164" s="457" t="s">
        <v>50</v>
      </c>
      <c r="L164" s="458"/>
      <c r="M164" s="459"/>
      <c r="N164" s="193">
        <v>49.5</v>
      </c>
      <c r="O164" s="447"/>
      <c r="P164" s="430"/>
    </row>
    <row r="165" spans="1:16" ht="75" customHeight="1" thickBot="1" x14ac:dyDescent="0.3">
      <c r="A165" s="346">
        <v>7</v>
      </c>
      <c r="B165" s="435" t="s">
        <v>238</v>
      </c>
      <c r="C165" s="164">
        <v>30</v>
      </c>
      <c r="D165" s="164">
        <v>29</v>
      </c>
      <c r="E165" s="194">
        <f>D165/C165*100</f>
        <v>96.666666666666671</v>
      </c>
      <c r="F165" s="55" t="s">
        <v>6</v>
      </c>
      <c r="G165" s="56">
        <v>13777.48</v>
      </c>
      <c r="H165" s="56">
        <v>13364.779999999999</v>
      </c>
      <c r="I165" s="56">
        <v>97.004532033434259</v>
      </c>
      <c r="J165" s="63">
        <v>99.651701462101656</v>
      </c>
      <c r="K165" s="127" t="s">
        <v>239</v>
      </c>
      <c r="L165" s="195">
        <v>23546.7</v>
      </c>
      <c r="M165" s="196">
        <v>23233</v>
      </c>
      <c r="N165" s="144">
        <f>M165/L165*100</f>
        <v>98.667753867845605</v>
      </c>
      <c r="O165" s="436">
        <f>N181*J165/100</f>
        <v>106.7352663119035</v>
      </c>
      <c r="P165" s="355" t="s">
        <v>202</v>
      </c>
    </row>
    <row r="166" spans="1:16" ht="118.5" thickBot="1" x14ac:dyDescent="0.3">
      <c r="A166" s="347"/>
      <c r="B166" s="404"/>
      <c r="C166" s="415" t="s">
        <v>237</v>
      </c>
      <c r="D166" s="416"/>
      <c r="E166" s="417"/>
      <c r="F166" s="61" t="s">
        <v>53</v>
      </c>
      <c r="G166" s="62">
        <v>3090.1669999999999</v>
      </c>
      <c r="H166" s="62">
        <v>3090.1669999999999</v>
      </c>
      <c r="I166" s="56">
        <v>100</v>
      </c>
      <c r="J166" s="164">
        <v>100</v>
      </c>
      <c r="K166" s="197" t="s">
        <v>240</v>
      </c>
      <c r="L166" s="195">
        <v>100</v>
      </c>
      <c r="M166" s="196">
        <v>100</v>
      </c>
      <c r="N166" s="144">
        <f t="shared" ref="N166:N177" si="13">M166/L166*100</f>
        <v>100</v>
      </c>
      <c r="O166" s="437"/>
      <c r="P166" s="356"/>
    </row>
    <row r="167" spans="1:16" ht="45.75" customHeight="1" x14ac:dyDescent="0.25">
      <c r="A167" s="347"/>
      <c r="B167" s="404"/>
      <c r="C167" s="418"/>
      <c r="D167" s="419"/>
      <c r="E167" s="420"/>
      <c r="F167" s="61" t="s">
        <v>52</v>
      </c>
      <c r="G167" s="62">
        <v>967.53700000000003</v>
      </c>
      <c r="H167" s="62">
        <v>967.53700000000003</v>
      </c>
      <c r="I167" s="56">
        <v>100</v>
      </c>
      <c r="J167" s="63">
        <v>100</v>
      </c>
      <c r="K167" s="198" t="s">
        <v>241</v>
      </c>
      <c r="L167" s="199">
        <v>100</v>
      </c>
      <c r="M167" s="196">
        <v>100</v>
      </c>
      <c r="N167" s="200">
        <f t="shared" si="13"/>
        <v>100</v>
      </c>
      <c r="O167" s="437"/>
      <c r="P167" s="356"/>
    </row>
    <row r="168" spans="1:16" ht="94.5" x14ac:dyDescent="0.25">
      <c r="A168" s="347"/>
      <c r="B168" s="404"/>
      <c r="C168" s="418"/>
      <c r="D168" s="419"/>
      <c r="E168" s="420"/>
      <c r="F168" s="61" t="s">
        <v>54</v>
      </c>
      <c r="G168" s="62">
        <v>9211.7000000000007</v>
      </c>
      <c r="H168" s="62">
        <v>8799</v>
      </c>
      <c r="I168" s="56">
        <v>95.519828044769142</v>
      </c>
      <c r="J168" s="63">
        <v>95.519828044769142</v>
      </c>
      <c r="K168" s="201" t="s">
        <v>242</v>
      </c>
      <c r="L168" s="202">
        <v>80</v>
      </c>
      <c r="M168" s="196">
        <v>80</v>
      </c>
      <c r="N168" s="200">
        <f t="shared" si="13"/>
        <v>100</v>
      </c>
      <c r="O168" s="437"/>
      <c r="P168" s="356"/>
    </row>
    <row r="169" spans="1:16" ht="50.25" customHeight="1" x14ac:dyDescent="0.25">
      <c r="A169" s="347"/>
      <c r="B169" s="404"/>
      <c r="C169" s="418"/>
      <c r="D169" s="419"/>
      <c r="E169" s="420"/>
      <c r="F169" s="65" t="s">
        <v>55</v>
      </c>
      <c r="G169" s="62">
        <v>508.07600000000002</v>
      </c>
      <c r="H169" s="62">
        <v>508.07600000000002</v>
      </c>
      <c r="I169" s="56">
        <v>100</v>
      </c>
      <c r="J169" s="63">
        <v>100</v>
      </c>
      <c r="K169" s="123" t="s">
        <v>243</v>
      </c>
      <c r="L169" s="202">
        <v>379</v>
      </c>
      <c r="M169" s="196">
        <v>382</v>
      </c>
      <c r="N169" s="200">
        <f t="shared" si="13"/>
        <v>100.79155672823219</v>
      </c>
      <c r="O169" s="437"/>
      <c r="P169" s="356"/>
    </row>
    <row r="170" spans="1:16" s="49" customFormat="1" ht="31.5" x14ac:dyDescent="0.25">
      <c r="A170" s="347"/>
      <c r="B170" s="404"/>
      <c r="C170" s="418"/>
      <c r="D170" s="419"/>
      <c r="E170" s="420"/>
      <c r="F170" s="203"/>
      <c r="G170" s="204"/>
      <c r="H170" s="204"/>
      <c r="I170" s="205"/>
      <c r="J170" s="206"/>
      <c r="K170" s="123" t="s">
        <v>244</v>
      </c>
      <c r="L170" s="202">
        <v>44445</v>
      </c>
      <c r="M170" s="196">
        <v>51892</v>
      </c>
      <c r="N170" s="200">
        <f t="shared" si="13"/>
        <v>116.75554055574304</v>
      </c>
      <c r="O170" s="437"/>
      <c r="P170" s="356"/>
    </row>
    <row r="171" spans="1:16" s="49" customFormat="1" ht="15.75" x14ac:dyDescent="0.25">
      <c r="A171" s="347"/>
      <c r="B171" s="404"/>
      <c r="C171" s="418"/>
      <c r="D171" s="419"/>
      <c r="E171" s="420"/>
      <c r="F171" s="203"/>
      <c r="G171" s="204"/>
      <c r="H171" s="204"/>
      <c r="I171" s="205"/>
      <c r="J171" s="206"/>
      <c r="K171" s="123" t="s">
        <v>245</v>
      </c>
      <c r="L171" s="202">
        <v>23</v>
      </c>
      <c r="M171" s="196">
        <v>26</v>
      </c>
      <c r="N171" s="200">
        <f t="shared" si="13"/>
        <v>113.04347826086956</v>
      </c>
      <c r="O171" s="437"/>
      <c r="P171" s="356"/>
    </row>
    <row r="172" spans="1:16" s="49" customFormat="1" ht="15.75" x14ac:dyDescent="0.25">
      <c r="A172" s="347"/>
      <c r="B172" s="404"/>
      <c r="C172" s="418"/>
      <c r="D172" s="419"/>
      <c r="E172" s="420"/>
      <c r="F172" s="203"/>
      <c r="G172" s="204"/>
      <c r="H172" s="204"/>
      <c r="I172" s="205"/>
      <c r="J172" s="206"/>
      <c r="K172" s="123" t="s">
        <v>246</v>
      </c>
      <c r="L172" s="202">
        <v>263</v>
      </c>
      <c r="M172" s="196">
        <v>283</v>
      </c>
      <c r="N172" s="200">
        <f t="shared" si="13"/>
        <v>107.60456273764258</v>
      </c>
      <c r="O172" s="437"/>
      <c r="P172" s="356"/>
    </row>
    <row r="173" spans="1:16" s="49" customFormat="1" ht="15.75" x14ac:dyDescent="0.25">
      <c r="A173" s="347"/>
      <c r="B173" s="404"/>
      <c r="C173" s="418"/>
      <c r="D173" s="419"/>
      <c r="E173" s="420"/>
      <c r="F173" s="203"/>
      <c r="G173" s="204"/>
      <c r="H173" s="204"/>
      <c r="I173" s="205"/>
      <c r="J173" s="206"/>
      <c r="K173" s="123" t="s">
        <v>247</v>
      </c>
      <c r="L173" s="202">
        <v>1297</v>
      </c>
      <c r="M173" s="196">
        <v>1669</v>
      </c>
      <c r="N173" s="200">
        <f t="shared" si="13"/>
        <v>128.6815728604472</v>
      </c>
      <c r="O173" s="437"/>
      <c r="P173" s="356"/>
    </row>
    <row r="174" spans="1:16" s="49" customFormat="1" ht="15.75" x14ac:dyDescent="0.25">
      <c r="A174" s="347"/>
      <c r="B174" s="404"/>
      <c r="C174" s="418"/>
      <c r="D174" s="419"/>
      <c r="E174" s="420"/>
      <c r="F174" s="203"/>
      <c r="G174" s="204"/>
      <c r="H174" s="204"/>
      <c r="I174" s="205"/>
      <c r="J174" s="206"/>
      <c r="K174" s="123" t="s">
        <v>248</v>
      </c>
      <c r="L174" s="202">
        <v>41600</v>
      </c>
      <c r="M174" s="196">
        <v>43141</v>
      </c>
      <c r="N174" s="200">
        <f t="shared" si="13"/>
        <v>103.70432692307692</v>
      </c>
      <c r="O174" s="437"/>
      <c r="P174" s="356"/>
    </row>
    <row r="175" spans="1:16" ht="31.5" x14ac:dyDescent="0.25">
      <c r="A175" s="347"/>
      <c r="B175" s="404"/>
      <c r="C175" s="418"/>
      <c r="D175" s="419"/>
      <c r="E175" s="420"/>
      <c r="F175" s="79"/>
      <c r="G175" s="80"/>
      <c r="H175" s="80"/>
      <c r="I175" s="80"/>
      <c r="J175" s="81"/>
      <c r="K175" s="123" t="s">
        <v>249</v>
      </c>
      <c r="L175" s="202">
        <v>11152</v>
      </c>
      <c r="M175" s="196">
        <v>14156</v>
      </c>
      <c r="N175" s="200">
        <f t="shared" si="13"/>
        <v>126.93687230989956</v>
      </c>
      <c r="O175" s="437"/>
      <c r="P175" s="356"/>
    </row>
    <row r="176" spans="1:16" ht="15.75" x14ac:dyDescent="0.25">
      <c r="A176" s="347"/>
      <c r="B176" s="404"/>
      <c r="C176" s="418"/>
      <c r="D176" s="419"/>
      <c r="E176" s="420"/>
      <c r="F176" s="83"/>
      <c r="G176" s="84"/>
      <c r="H176" s="84"/>
      <c r="I176" s="84"/>
      <c r="J176" s="85"/>
      <c r="K176" s="123" t="s">
        <v>250</v>
      </c>
      <c r="L176" s="202">
        <v>35500</v>
      </c>
      <c r="M176" s="196">
        <v>34159</v>
      </c>
      <c r="N176" s="200">
        <f t="shared" si="13"/>
        <v>96.222535211267598</v>
      </c>
      <c r="O176" s="437"/>
      <c r="P176" s="356"/>
    </row>
    <row r="177" spans="1:16" ht="31.5" x14ac:dyDescent="0.25">
      <c r="A177" s="347"/>
      <c r="B177" s="404"/>
      <c r="C177" s="418"/>
      <c r="D177" s="419"/>
      <c r="E177" s="420"/>
      <c r="F177" s="83"/>
      <c r="G177" s="84"/>
      <c r="H177" s="84"/>
      <c r="I177" s="84"/>
      <c r="J177" s="85"/>
      <c r="K177" s="123" t="s">
        <v>251</v>
      </c>
      <c r="L177" s="202">
        <v>32</v>
      </c>
      <c r="M177" s="196">
        <v>32</v>
      </c>
      <c r="N177" s="200">
        <f t="shared" si="13"/>
        <v>100</v>
      </c>
      <c r="O177" s="437"/>
      <c r="P177" s="356"/>
    </row>
    <row r="178" spans="1:16" ht="15.75" x14ac:dyDescent="0.25">
      <c r="A178" s="347"/>
      <c r="B178" s="404"/>
      <c r="C178" s="418"/>
      <c r="D178" s="419"/>
      <c r="E178" s="420"/>
      <c r="F178" s="83"/>
      <c r="G178" s="84"/>
      <c r="H178" s="84"/>
      <c r="I178" s="84"/>
      <c r="J178" s="85"/>
      <c r="K178" s="130"/>
      <c r="L178" s="54"/>
      <c r="M178" s="54"/>
      <c r="N178" s="144"/>
      <c r="O178" s="437"/>
      <c r="P178" s="356"/>
    </row>
    <row r="179" spans="1:16" ht="15.75" x14ac:dyDescent="0.25">
      <c r="A179" s="347"/>
      <c r="B179" s="404"/>
      <c r="C179" s="418"/>
      <c r="D179" s="419"/>
      <c r="E179" s="420"/>
      <c r="F179" s="83"/>
      <c r="G179" s="84"/>
      <c r="H179" s="84"/>
      <c r="I179" s="84"/>
      <c r="J179" s="85"/>
      <c r="K179" s="130"/>
      <c r="L179" s="54"/>
      <c r="M179" s="54"/>
      <c r="N179" s="144"/>
      <c r="O179" s="437"/>
      <c r="P179" s="356"/>
    </row>
    <row r="180" spans="1:16" s="49" customFormat="1" ht="15.75" x14ac:dyDescent="0.25">
      <c r="A180" s="347"/>
      <c r="B180" s="404"/>
      <c r="C180" s="418"/>
      <c r="D180" s="419"/>
      <c r="E180" s="420"/>
      <c r="F180" s="83"/>
      <c r="G180" s="84"/>
      <c r="H180" s="84"/>
      <c r="I180" s="84"/>
      <c r="J180" s="85"/>
      <c r="K180" s="130"/>
      <c r="L180" s="54"/>
      <c r="M180" s="54"/>
      <c r="N180" s="144"/>
      <c r="O180" s="437"/>
      <c r="P180" s="356"/>
    </row>
    <row r="181" spans="1:16" ht="16.5" thickBot="1" x14ac:dyDescent="0.3">
      <c r="A181" s="347"/>
      <c r="B181" s="404"/>
      <c r="C181" s="418"/>
      <c r="D181" s="419"/>
      <c r="E181" s="420"/>
      <c r="F181" s="83"/>
      <c r="G181" s="84"/>
      <c r="H181" s="84"/>
      <c r="I181" s="84"/>
      <c r="J181" s="85"/>
      <c r="K181" s="439" t="s">
        <v>50</v>
      </c>
      <c r="L181" s="440"/>
      <c r="M181" s="441"/>
      <c r="N181" s="207">
        <f>(N165+N166+N167+N168+N169+N170+N171+N172+N173+N174+N175+N176+N177)/13</f>
        <v>107.10832303500186</v>
      </c>
      <c r="O181" s="437"/>
      <c r="P181" s="356"/>
    </row>
    <row r="182" spans="1:16" ht="409.5" customHeight="1" thickBot="1" x14ac:dyDescent="0.3">
      <c r="A182" s="348"/>
      <c r="B182" s="404"/>
      <c r="C182" s="418"/>
      <c r="D182" s="419"/>
      <c r="E182" s="420"/>
      <c r="F182" s="109"/>
      <c r="G182" s="110"/>
      <c r="H182" s="110"/>
      <c r="I182" s="110"/>
      <c r="J182" s="111"/>
      <c r="K182" s="439"/>
      <c r="L182" s="440"/>
      <c r="M182" s="441"/>
      <c r="N182" s="208"/>
      <c r="O182" s="438"/>
      <c r="P182" s="379"/>
    </row>
    <row r="183" spans="1:16" ht="51.75" customHeight="1" x14ac:dyDescent="0.25">
      <c r="A183" s="346">
        <v>8</v>
      </c>
      <c r="B183" s="478" t="s">
        <v>281</v>
      </c>
      <c r="C183" s="67">
        <v>53</v>
      </c>
      <c r="D183" s="67">
        <v>46</v>
      </c>
      <c r="E183" s="68">
        <f>D183/C183*100</f>
        <v>86.79245283018868</v>
      </c>
      <c r="F183" s="55" t="s">
        <v>6</v>
      </c>
      <c r="G183" s="56">
        <v>100</v>
      </c>
      <c r="H183" s="209">
        <v>91.3</v>
      </c>
      <c r="I183" s="56">
        <f>H183/G183*100</f>
        <v>91.3</v>
      </c>
      <c r="J183" s="69">
        <f>E183/I183*100</f>
        <v>95.062927524850693</v>
      </c>
      <c r="K183" s="165" t="s">
        <v>275</v>
      </c>
      <c r="L183" s="166">
        <v>98</v>
      </c>
      <c r="M183" s="167">
        <v>98</v>
      </c>
      <c r="N183" s="144">
        <f>M183/L183*100</f>
        <v>100</v>
      </c>
      <c r="O183" s="436">
        <f>N211*J183/100</f>
        <v>95.062927524850693</v>
      </c>
      <c r="P183" s="355" t="s">
        <v>144</v>
      </c>
    </row>
    <row r="184" spans="1:16" s="50" customFormat="1" ht="31.5" customHeight="1" x14ac:dyDescent="0.25">
      <c r="A184" s="347"/>
      <c r="B184" s="479"/>
      <c r="C184" s="341" t="s">
        <v>274</v>
      </c>
      <c r="D184" s="342"/>
      <c r="E184" s="342"/>
      <c r="F184" s="210"/>
      <c r="G184" s="56"/>
      <c r="H184" s="209"/>
      <c r="I184" s="56"/>
      <c r="J184" s="194"/>
      <c r="K184" s="165" t="s">
        <v>276</v>
      </c>
      <c r="L184" s="166">
        <v>100</v>
      </c>
      <c r="M184" s="167">
        <v>100</v>
      </c>
      <c r="N184" s="144">
        <f t="shared" ref="N184:N210" si="14">M184/L184*100</f>
        <v>100</v>
      </c>
      <c r="O184" s="437"/>
      <c r="P184" s="356"/>
    </row>
    <row r="185" spans="1:16" s="50" customFormat="1" ht="15.75" x14ac:dyDescent="0.25">
      <c r="A185" s="347"/>
      <c r="B185" s="479"/>
      <c r="C185" s="343"/>
      <c r="D185" s="344"/>
      <c r="E185" s="344"/>
      <c r="F185" s="210"/>
      <c r="G185" s="56"/>
      <c r="H185" s="209"/>
      <c r="I185" s="56"/>
      <c r="J185" s="194"/>
      <c r="K185" s="165" t="s">
        <v>277</v>
      </c>
      <c r="L185" s="166">
        <v>99</v>
      </c>
      <c r="M185" s="167">
        <v>99</v>
      </c>
      <c r="N185" s="144">
        <f t="shared" si="14"/>
        <v>100</v>
      </c>
      <c r="O185" s="437"/>
      <c r="P185" s="356"/>
    </row>
    <row r="186" spans="1:16" s="50" customFormat="1" ht="15.75" x14ac:dyDescent="0.25">
      <c r="A186" s="347"/>
      <c r="B186" s="479"/>
      <c r="C186" s="343"/>
      <c r="D186" s="344"/>
      <c r="E186" s="344"/>
      <c r="F186" s="210"/>
      <c r="G186" s="56"/>
      <c r="H186" s="209"/>
      <c r="I186" s="56"/>
      <c r="J186" s="194"/>
      <c r="K186" s="165" t="s">
        <v>278</v>
      </c>
      <c r="L186" s="166">
        <v>98</v>
      </c>
      <c r="M186" s="167">
        <v>98</v>
      </c>
      <c r="N186" s="144">
        <f t="shared" si="14"/>
        <v>100</v>
      </c>
      <c r="O186" s="437"/>
      <c r="P186" s="356"/>
    </row>
    <row r="187" spans="1:16" s="50" customFormat="1" ht="31.5" x14ac:dyDescent="0.25">
      <c r="A187" s="347"/>
      <c r="B187" s="479"/>
      <c r="C187" s="343"/>
      <c r="D187" s="344"/>
      <c r="E187" s="344"/>
      <c r="F187" s="210"/>
      <c r="G187" s="56"/>
      <c r="H187" s="209"/>
      <c r="I187" s="56"/>
      <c r="J187" s="194"/>
      <c r="K187" s="165" t="s">
        <v>279</v>
      </c>
      <c r="L187" s="166">
        <v>99</v>
      </c>
      <c r="M187" s="167">
        <v>99</v>
      </c>
      <c r="N187" s="144">
        <f t="shared" si="14"/>
        <v>100</v>
      </c>
      <c r="O187" s="437"/>
      <c r="P187" s="356"/>
    </row>
    <row r="188" spans="1:16" s="50" customFormat="1" ht="31.5" x14ac:dyDescent="0.25">
      <c r="A188" s="347"/>
      <c r="B188" s="479"/>
      <c r="C188" s="343"/>
      <c r="D188" s="344"/>
      <c r="E188" s="344"/>
      <c r="F188" s="210"/>
      <c r="G188" s="56"/>
      <c r="H188" s="209"/>
      <c r="I188" s="56"/>
      <c r="J188" s="194"/>
      <c r="K188" s="165" t="s">
        <v>280</v>
      </c>
      <c r="L188" s="166">
        <v>99</v>
      </c>
      <c r="M188" s="167">
        <v>99</v>
      </c>
      <c r="N188" s="144">
        <f t="shared" si="14"/>
        <v>100</v>
      </c>
      <c r="O188" s="437"/>
      <c r="P188" s="356"/>
    </row>
    <row r="189" spans="1:16" s="50" customFormat="1" ht="15.75" x14ac:dyDescent="0.25">
      <c r="A189" s="347"/>
      <c r="B189" s="479"/>
      <c r="C189" s="343"/>
      <c r="D189" s="344"/>
      <c r="E189" s="344"/>
      <c r="F189" s="210"/>
      <c r="G189" s="56"/>
      <c r="H189" s="209"/>
      <c r="I189" s="56"/>
      <c r="J189" s="194"/>
      <c r="K189" s="165"/>
      <c r="L189" s="166"/>
      <c r="M189" s="167"/>
      <c r="N189" s="144" t="e">
        <f t="shared" si="14"/>
        <v>#DIV/0!</v>
      </c>
      <c r="O189" s="437"/>
      <c r="P189" s="356"/>
    </row>
    <row r="190" spans="1:16" s="50" customFormat="1" ht="15.75" x14ac:dyDescent="0.25">
      <c r="A190" s="347"/>
      <c r="B190" s="479"/>
      <c r="C190" s="343"/>
      <c r="D190" s="344"/>
      <c r="E190" s="344"/>
      <c r="F190" s="210"/>
      <c r="G190" s="56"/>
      <c r="H190" s="209"/>
      <c r="I190" s="56"/>
      <c r="J190" s="194"/>
      <c r="K190" s="165"/>
      <c r="L190" s="166"/>
      <c r="M190" s="167"/>
      <c r="N190" s="144" t="e">
        <f t="shared" si="14"/>
        <v>#DIV/0!</v>
      </c>
      <c r="O190" s="437"/>
      <c r="P190" s="356"/>
    </row>
    <row r="191" spans="1:16" s="50" customFormat="1" ht="15.75" x14ac:dyDescent="0.25">
      <c r="A191" s="347"/>
      <c r="B191" s="479"/>
      <c r="C191" s="343"/>
      <c r="D191" s="344"/>
      <c r="E191" s="344"/>
      <c r="F191" s="210"/>
      <c r="G191" s="56"/>
      <c r="H191" s="209"/>
      <c r="I191" s="56"/>
      <c r="J191" s="194"/>
      <c r="K191" s="165"/>
      <c r="L191" s="166"/>
      <c r="M191" s="167"/>
      <c r="N191" s="144" t="e">
        <f t="shared" si="14"/>
        <v>#DIV/0!</v>
      </c>
      <c r="O191" s="437"/>
      <c r="P191" s="356"/>
    </row>
    <row r="192" spans="1:16" s="50" customFormat="1" ht="15.75" x14ac:dyDescent="0.25">
      <c r="A192" s="347"/>
      <c r="B192" s="479"/>
      <c r="C192" s="343"/>
      <c r="D192" s="344"/>
      <c r="E192" s="344"/>
      <c r="F192" s="210"/>
      <c r="G192" s="56"/>
      <c r="H192" s="209"/>
      <c r="I192" s="56"/>
      <c r="J192" s="194"/>
      <c r="K192" s="165"/>
      <c r="L192" s="166"/>
      <c r="M192" s="167"/>
      <c r="N192" s="144" t="e">
        <f t="shared" si="14"/>
        <v>#DIV/0!</v>
      </c>
      <c r="O192" s="437"/>
      <c r="P192" s="356"/>
    </row>
    <row r="193" spans="1:16" s="50" customFormat="1" ht="15.75" x14ac:dyDescent="0.25">
      <c r="A193" s="347"/>
      <c r="B193" s="479"/>
      <c r="C193" s="343"/>
      <c r="D193" s="344"/>
      <c r="E193" s="344"/>
      <c r="F193" s="210"/>
      <c r="G193" s="56"/>
      <c r="H193" s="209"/>
      <c r="I193" s="56"/>
      <c r="J193" s="194"/>
      <c r="K193" s="165"/>
      <c r="L193" s="166"/>
      <c r="M193" s="167"/>
      <c r="N193" s="144" t="e">
        <f t="shared" si="14"/>
        <v>#DIV/0!</v>
      </c>
      <c r="O193" s="437"/>
      <c r="P193" s="356"/>
    </row>
    <row r="194" spans="1:16" s="50" customFormat="1" ht="15.75" x14ac:dyDescent="0.25">
      <c r="A194" s="347"/>
      <c r="B194" s="479"/>
      <c r="C194" s="343"/>
      <c r="D194" s="344"/>
      <c r="E194" s="344"/>
      <c r="F194" s="210"/>
      <c r="G194" s="56"/>
      <c r="H194" s="209"/>
      <c r="I194" s="56"/>
      <c r="J194" s="194"/>
      <c r="K194" s="165"/>
      <c r="L194" s="166"/>
      <c r="M194" s="167"/>
      <c r="N194" s="144" t="e">
        <f t="shared" si="14"/>
        <v>#DIV/0!</v>
      </c>
      <c r="O194" s="437"/>
      <c r="P194" s="356"/>
    </row>
    <row r="195" spans="1:16" s="50" customFormat="1" ht="15.75" x14ac:dyDescent="0.25">
      <c r="A195" s="347"/>
      <c r="B195" s="479"/>
      <c r="C195" s="343"/>
      <c r="D195" s="344"/>
      <c r="E195" s="344"/>
      <c r="F195" s="210"/>
      <c r="G195" s="56"/>
      <c r="H195" s="209"/>
      <c r="I195" s="56"/>
      <c r="J195" s="194"/>
      <c r="K195" s="165"/>
      <c r="L195" s="166"/>
      <c r="M195" s="167"/>
      <c r="N195" s="144" t="e">
        <f t="shared" si="14"/>
        <v>#DIV/0!</v>
      </c>
      <c r="O195" s="437"/>
      <c r="P195" s="356"/>
    </row>
    <row r="196" spans="1:16" s="50" customFormat="1" ht="15.75" x14ac:dyDescent="0.25">
      <c r="A196" s="347"/>
      <c r="B196" s="479"/>
      <c r="C196" s="343"/>
      <c r="D196" s="344"/>
      <c r="E196" s="344"/>
      <c r="F196" s="210"/>
      <c r="G196" s="56"/>
      <c r="H196" s="209"/>
      <c r="I196" s="56"/>
      <c r="J196" s="194"/>
      <c r="K196" s="165"/>
      <c r="L196" s="166"/>
      <c r="M196" s="167"/>
      <c r="N196" s="144" t="e">
        <f t="shared" si="14"/>
        <v>#DIV/0!</v>
      </c>
      <c r="O196" s="437"/>
      <c r="P196" s="356"/>
    </row>
    <row r="197" spans="1:16" s="50" customFormat="1" ht="15.75" x14ac:dyDescent="0.25">
      <c r="A197" s="347"/>
      <c r="B197" s="479"/>
      <c r="C197" s="343"/>
      <c r="D197" s="344"/>
      <c r="E197" s="344"/>
      <c r="F197" s="210"/>
      <c r="G197" s="56"/>
      <c r="H197" s="209"/>
      <c r="I197" s="56"/>
      <c r="J197" s="194"/>
      <c r="K197" s="165"/>
      <c r="L197" s="166"/>
      <c r="M197" s="167"/>
      <c r="N197" s="144" t="e">
        <f t="shared" si="14"/>
        <v>#DIV/0!</v>
      </c>
      <c r="O197" s="437"/>
      <c r="P197" s="356"/>
    </row>
    <row r="198" spans="1:16" ht="45.75" x14ac:dyDescent="0.25">
      <c r="A198" s="347"/>
      <c r="B198" s="479"/>
      <c r="C198" s="343"/>
      <c r="D198" s="344"/>
      <c r="E198" s="344"/>
      <c r="F198" s="211" t="s">
        <v>53</v>
      </c>
      <c r="G198" s="62"/>
      <c r="H198" s="62"/>
      <c r="I198" s="56" t="e">
        <f>H198/G198*100</f>
        <v>#DIV/0!</v>
      </c>
      <c r="J198" s="164" t="e">
        <f>E198/I198*100</f>
        <v>#DIV/0!</v>
      </c>
      <c r="K198" s="168"/>
      <c r="L198" s="48"/>
      <c r="M198" s="167"/>
      <c r="N198" s="144" t="e">
        <f t="shared" si="14"/>
        <v>#DIV/0!</v>
      </c>
      <c r="O198" s="437"/>
      <c r="P198" s="356"/>
    </row>
    <row r="199" spans="1:16" ht="46.5" customHeight="1" x14ac:dyDescent="0.25">
      <c r="A199" s="347"/>
      <c r="B199" s="479"/>
      <c r="C199" s="343"/>
      <c r="D199" s="344"/>
      <c r="E199" s="344"/>
      <c r="F199" s="211" t="s">
        <v>52</v>
      </c>
      <c r="G199" s="62"/>
      <c r="H199" s="62"/>
      <c r="I199" s="56" t="e">
        <f>H199/G199*100</f>
        <v>#DIV/0!</v>
      </c>
      <c r="J199" s="164" t="e">
        <f>E199/I199*100</f>
        <v>#DIV/0!</v>
      </c>
      <c r="K199" s="168"/>
      <c r="L199" s="166"/>
      <c r="M199" s="167"/>
      <c r="N199" s="144" t="e">
        <f t="shared" si="14"/>
        <v>#DIV/0!</v>
      </c>
      <c r="O199" s="437"/>
      <c r="P199" s="356"/>
    </row>
    <row r="200" spans="1:16" ht="45" x14ac:dyDescent="0.25">
      <c r="A200" s="347"/>
      <c r="B200" s="479"/>
      <c r="C200" s="343"/>
      <c r="D200" s="344"/>
      <c r="E200" s="344"/>
      <c r="F200" s="211" t="s">
        <v>54</v>
      </c>
      <c r="G200" s="62">
        <v>100</v>
      </c>
      <c r="H200" s="212">
        <v>91.3</v>
      </c>
      <c r="I200" s="56">
        <f>H200/G200*100</f>
        <v>91.3</v>
      </c>
      <c r="J200" s="164">
        <f>E200/I200*100</f>
        <v>0</v>
      </c>
      <c r="K200" s="168"/>
      <c r="L200" s="166"/>
      <c r="M200" s="167"/>
      <c r="N200" s="144" t="e">
        <f t="shared" si="14"/>
        <v>#DIV/0!</v>
      </c>
      <c r="O200" s="437"/>
      <c r="P200" s="356"/>
    </row>
    <row r="201" spans="1:16" ht="49.5" x14ac:dyDescent="0.25">
      <c r="A201" s="347"/>
      <c r="B201" s="479"/>
      <c r="C201" s="343"/>
      <c r="D201" s="344"/>
      <c r="E201" s="344"/>
      <c r="F201" s="213" t="s">
        <v>55</v>
      </c>
      <c r="G201" s="62"/>
      <c r="H201" s="62"/>
      <c r="I201" s="56" t="e">
        <f>H201/G201*100</f>
        <v>#DIV/0!</v>
      </c>
      <c r="J201" s="164" t="e">
        <f>E201/I201*100</f>
        <v>#DIV/0!</v>
      </c>
      <c r="K201" s="168"/>
      <c r="L201" s="166"/>
      <c r="M201" s="167"/>
      <c r="N201" s="144" t="e">
        <f t="shared" si="14"/>
        <v>#DIV/0!</v>
      </c>
      <c r="O201" s="437"/>
      <c r="P201" s="356"/>
    </row>
    <row r="202" spans="1:16" ht="15.75" x14ac:dyDescent="0.25">
      <c r="A202" s="347"/>
      <c r="B202" s="479"/>
      <c r="C202" s="343"/>
      <c r="D202" s="344"/>
      <c r="E202" s="344"/>
      <c r="F202" s="80"/>
      <c r="G202" s="80"/>
      <c r="H202" s="80"/>
      <c r="I202" s="80"/>
      <c r="J202" s="81"/>
      <c r="K202" s="130"/>
      <c r="L202" s="54"/>
      <c r="M202" s="54"/>
      <c r="N202" s="144" t="e">
        <f t="shared" si="14"/>
        <v>#DIV/0!</v>
      </c>
      <c r="O202" s="437"/>
      <c r="P202" s="356"/>
    </row>
    <row r="203" spans="1:16" s="50" customFormat="1" ht="15.75" x14ac:dyDescent="0.25">
      <c r="A203" s="347"/>
      <c r="B203" s="479"/>
      <c r="C203" s="343"/>
      <c r="D203" s="344"/>
      <c r="E203" s="344"/>
      <c r="F203" s="84"/>
      <c r="G203" s="84"/>
      <c r="H203" s="84"/>
      <c r="I203" s="84"/>
      <c r="J203" s="85"/>
      <c r="K203" s="130"/>
      <c r="L203" s="54"/>
      <c r="M203" s="54"/>
      <c r="N203" s="144" t="e">
        <f t="shared" si="14"/>
        <v>#DIV/0!</v>
      </c>
      <c r="O203" s="437"/>
      <c r="P203" s="356"/>
    </row>
    <row r="204" spans="1:16" s="50" customFormat="1" ht="15.75" x14ac:dyDescent="0.25">
      <c r="A204" s="347"/>
      <c r="B204" s="479"/>
      <c r="C204" s="343"/>
      <c r="D204" s="344"/>
      <c r="E204" s="344"/>
      <c r="F204" s="84"/>
      <c r="G204" s="84"/>
      <c r="H204" s="84"/>
      <c r="I204" s="84"/>
      <c r="J204" s="85"/>
      <c r="K204" s="130"/>
      <c r="L204" s="54"/>
      <c r="M204" s="54"/>
      <c r="N204" s="144" t="e">
        <f t="shared" si="14"/>
        <v>#DIV/0!</v>
      </c>
      <c r="O204" s="437"/>
      <c r="P204" s="356"/>
    </row>
    <row r="205" spans="1:16" s="50" customFormat="1" ht="15.75" x14ac:dyDescent="0.25">
      <c r="A205" s="347"/>
      <c r="B205" s="479"/>
      <c r="C205" s="343"/>
      <c r="D205" s="344"/>
      <c r="E205" s="344"/>
      <c r="F205" s="84"/>
      <c r="G205" s="84"/>
      <c r="H205" s="84"/>
      <c r="I205" s="84"/>
      <c r="J205" s="85"/>
      <c r="K205" s="130"/>
      <c r="L205" s="54"/>
      <c r="M205" s="54"/>
      <c r="N205" s="144" t="e">
        <f t="shared" si="14"/>
        <v>#DIV/0!</v>
      </c>
      <c r="O205" s="437"/>
      <c r="P205" s="356"/>
    </row>
    <row r="206" spans="1:16" ht="15.75" x14ac:dyDescent="0.25">
      <c r="A206" s="347"/>
      <c r="B206" s="479"/>
      <c r="C206" s="343"/>
      <c r="D206" s="344"/>
      <c r="E206" s="344"/>
      <c r="F206" s="84"/>
      <c r="G206" s="84"/>
      <c r="H206" s="84"/>
      <c r="I206" s="84"/>
      <c r="J206" s="85"/>
      <c r="K206" s="130"/>
      <c r="L206" s="54"/>
      <c r="M206" s="54"/>
      <c r="N206" s="144" t="e">
        <f t="shared" si="14"/>
        <v>#DIV/0!</v>
      </c>
      <c r="O206" s="437"/>
      <c r="P206" s="356"/>
    </row>
    <row r="207" spans="1:16" ht="15.75" x14ac:dyDescent="0.25">
      <c r="A207" s="347"/>
      <c r="B207" s="479"/>
      <c r="C207" s="343"/>
      <c r="D207" s="344"/>
      <c r="E207" s="344"/>
      <c r="F207" s="84"/>
      <c r="G207" s="84"/>
      <c r="H207" s="84"/>
      <c r="I207" s="84"/>
      <c r="J207" s="85"/>
      <c r="K207" s="130"/>
      <c r="L207" s="54"/>
      <c r="M207" s="54"/>
      <c r="N207" s="144" t="e">
        <f t="shared" si="14"/>
        <v>#DIV/0!</v>
      </c>
      <c r="O207" s="437"/>
      <c r="P207" s="356"/>
    </row>
    <row r="208" spans="1:16" ht="15.75" x14ac:dyDescent="0.25">
      <c r="A208" s="347"/>
      <c r="B208" s="479"/>
      <c r="C208" s="343"/>
      <c r="D208" s="344"/>
      <c r="E208" s="344"/>
      <c r="F208" s="84"/>
      <c r="G208" s="84"/>
      <c r="H208" s="84"/>
      <c r="I208" s="84"/>
      <c r="J208" s="85"/>
      <c r="K208" s="130"/>
      <c r="L208" s="54"/>
      <c r="M208" s="54"/>
      <c r="N208" s="144" t="e">
        <f t="shared" si="14"/>
        <v>#DIV/0!</v>
      </c>
      <c r="O208" s="437"/>
      <c r="P208" s="356"/>
    </row>
    <row r="209" spans="1:16" ht="15.75" x14ac:dyDescent="0.25">
      <c r="A209" s="347"/>
      <c r="B209" s="479"/>
      <c r="C209" s="343"/>
      <c r="D209" s="344"/>
      <c r="E209" s="344"/>
      <c r="F209" s="84"/>
      <c r="G209" s="84"/>
      <c r="H209" s="84"/>
      <c r="I209" s="84"/>
      <c r="J209" s="85"/>
      <c r="K209" s="130"/>
      <c r="L209" s="54"/>
      <c r="M209" s="54"/>
      <c r="N209" s="144" t="e">
        <f t="shared" si="14"/>
        <v>#DIV/0!</v>
      </c>
      <c r="O209" s="437"/>
      <c r="P209" s="356"/>
    </row>
    <row r="210" spans="1:16" ht="15.75" x14ac:dyDescent="0.25">
      <c r="A210" s="347"/>
      <c r="B210" s="479"/>
      <c r="C210" s="343"/>
      <c r="D210" s="344"/>
      <c r="E210" s="344"/>
      <c r="F210" s="84"/>
      <c r="G210" s="84"/>
      <c r="H210" s="84"/>
      <c r="I210" s="84"/>
      <c r="J210" s="85"/>
      <c r="K210" s="131"/>
      <c r="L210" s="54"/>
      <c r="M210" s="54"/>
      <c r="N210" s="144" t="e">
        <f t="shared" si="14"/>
        <v>#DIV/0!</v>
      </c>
      <c r="O210" s="437"/>
      <c r="P210" s="356"/>
    </row>
    <row r="211" spans="1:16" ht="409.6" customHeight="1" thickBot="1" x14ac:dyDescent="0.3">
      <c r="A211" s="348"/>
      <c r="B211" s="480"/>
      <c r="C211" s="343"/>
      <c r="D211" s="344"/>
      <c r="E211" s="344"/>
      <c r="F211" s="110"/>
      <c r="G211" s="110"/>
      <c r="H211" s="110"/>
      <c r="I211" s="110"/>
      <c r="J211" s="111"/>
      <c r="K211" s="407" t="s">
        <v>50</v>
      </c>
      <c r="L211" s="408"/>
      <c r="M211" s="409"/>
      <c r="N211" s="169">
        <f>(N183+N184+N185+N186+N187+N188)/6</f>
        <v>100</v>
      </c>
      <c r="O211" s="438"/>
      <c r="P211" s="379"/>
    </row>
    <row r="212" spans="1:16" ht="31.5" customHeight="1" thickBot="1" x14ac:dyDescent="0.4">
      <c r="A212" s="346">
        <v>9</v>
      </c>
      <c r="B212" s="330" t="s">
        <v>344</v>
      </c>
      <c r="C212" s="214">
        <v>5</v>
      </c>
      <c r="D212" s="214">
        <v>3</v>
      </c>
      <c r="E212" s="214">
        <f>D212/C212*100</f>
        <v>60</v>
      </c>
      <c r="F212" s="115" t="s">
        <v>6</v>
      </c>
      <c r="G212" s="122">
        <v>1144.9000000000001</v>
      </c>
      <c r="H212" s="122">
        <v>1060.8</v>
      </c>
      <c r="I212" s="116">
        <f t="shared" ref="I212:I214" si="15">H212/G212*100</f>
        <v>92.654380295222282</v>
      </c>
      <c r="J212" s="215">
        <f>E212/I212*100</f>
        <v>64.75678733031674</v>
      </c>
      <c r="K212" s="216" t="s">
        <v>266</v>
      </c>
      <c r="L212" s="217">
        <v>1</v>
      </c>
      <c r="M212" s="218">
        <v>1</v>
      </c>
      <c r="N212" s="219">
        <f>M212/L212*100</f>
        <v>100</v>
      </c>
      <c r="O212" s="460">
        <f>(N228*J212)/100</f>
        <v>43.171191553544496</v>
      </c>
      <c r="P212" s="463" t="s">
        <v>269</v>
      </c>
    </row>
    <row r="213" spans="1:16" ht="83.25" thickBot="1" x14ac:dyDescent="0.4">
      <c r="A213" s="347"/>
      <c r="B213" s="330"/>
      <c r="C213" s="466" t="s">
        <v>270</v>
      </c>
      <c r="D213" s="467"/>
      <c r="E213" s="468"/>
      <c r="F213" s="220" t="s">
        <v>53</v>
      </c>
      <c r="G213" s="122"/>
      <c r="H213" s="122"/>
      <c r="I213" s="116" t="e">
        <f t="shared" si="15"/>
        <v>#DIV/0!</v>
      </c>
      <c r="J213" s="117"/>
      <c r="K213" s="221" t="s">
        <v>267</v>
      </c>
      <c r="L213" s="222">
        <v>4</v>
      </c>
      <c r="M213" s="218">
        <v>4</v>
      </c>
      <c r="N213" s="219">
        <f t="shared" ref="N213:N227" si="16">M213/L213*100</f>
        <v>100</v>
      </c>
      <c r="O213" s="461"/>
      <c r="P213" s="464"/>
    </row>
    <row r="214" spans="1:16" ht="81.75" thickBot="1" x14ac:dyDescent="0.4">
      <c r="A214" s="347"/>
      <c r="B214" s="330"/>
      <c r="C214" s="469"/>
      <c r="D214" s="470"/>
      <c r="E214" s="471"/>
      <c r="F214" s="220" t="s">
        <v>52</v>
      </c>
      <c r="G214" s="122"/>
      <c r="H214" s="122"/>
      <c r="I214" s="116" t="e">
        <f t="shared" si="15"/>
        <v>#DIV/0!</v>
      </c>
      <c r="J214" s="117"/>
      <c r="K214" s="221" t="s">
        <v>268</v>
      </c>
      <c r="L214" s="217">
        <v>70</v>
      </c>
      <c r="M214" s="218">
        <v>0</v>
      </c>
      <c r="N214" s="219">
        <f t="shared" si="16"/>
        <v>0</v>
      </c>
      <c r="O214" s="461"/>
      <c r="P214" s="464"/>
    </row>
    <row r="215" spans="1:16" ht="64.5" thickBot="1" x14ac:dyDescent="0.4">
      <c r="A215" s="347"/>
      <c r="B215" s="330"/>
      <c r="C215" s="469"/>
      <c r="D215" s="470"/>
      <c r="E215" s="471"/>
      <c r="F215" s="220" t="s">
        <v>54</v>
      </c>
      <c r="G215" s="122">
        <v>1144.9000000000001</v>
      </c>
      <c r="H215" s="122">
        <v>1060.8</v>
      </c>
      <c r="I215" s="116">
        <f>H215/G215*100</f>
        <v>92.654380295222282</v>
      </c>
      <c r="J215" s="117"/>
      <c r="K215" s="221"/>
      <c r="L215" s="217"/>
      <c r="M215" s="218"/>
      <c r="N215" s="219" t="e">
        <f t="shared" si="16"/>
        <v>#DIV/0!</v>
      </c>
      <c r="O215" s="461"/>
      <c r="P215" s="464"/>
    </row>
    <row r="216" spans="1:16" ht="91.5" thickBot="1" x14ac:dyDescent="0.4">
      <c r="A216" s="347"/>
      <c r="B216" s="330"/>
      <c r="C216" s="469"/>
      <c r="D216" s="470"/>
      <c r="E216" s="471"/>
      <c r="F216" s="223" t="s">
        <v>55</v>
      </c>
      <c r="G216" s="122"/>
      <c r="H216" s="122"/>
      <c r="I216" s="116"/>
      <c r="J216" s="117"/>
      <c r="K216" s="224"/>
      <c r="L216" s="217"/>
      <c r="M216" s="218"/>
      <c r="N216" s="219" t="e">
        <f t="shared" si="16"/>
        <v>#DIV/0!</v>
      </c>
      <c r="O216" s="461"/>
      <c r="P216" s="464"/>
    </row>
    <row r="217" spans="1:16" ht="21.75" thickBot="1" x14ac:dyDescent="0.4">
      <c r="A217" s="347"/>
      <c r="B217" s="330"/>
      <c r="C217" s="469"/>
      <c r="D217" s="470"/>
      <c r="E217" s="471"/>
      <c r="F217" s="225"/>
      <c r="G217" s="226"/>
      <c r="H217" s="226"/>
      <c r="I217" s="226"/>
      <c r="J217" s="227"/>
      <c r="K217" s="228"/>
      <c r="L217" s="229"/>
      <c r="M217" s="229"/>
      <c r="N217" s="219" t="e">
        <f t="shared" si="16"/>
        <v>#DIV/0!</v>
      </c>
      <c r="O217" s="461"/>
      <c r="P217" s="464"/>
    </row>
    <row r="218" spans="1:16" ht="21.75" thickBot="1" x14ac:dyDescent="0.4">
      <c r="A218" s="347"/>
      <c r="B218" s="330"/>
      <c r="C218" s="469"/>
      <c r="D218" s="470"/>
      <c r="E218" s="471"/>
      <c r="F218" s="230"/>
      <c r="G218" s="231"/>
      <c r="H218" s="231"/>
      <c r="I218" s="231"/>
      <c r="J218" s="232"/>
      <c r="K218" s="228"/>
      <c r="L218" s="229"/>
      <c r="M218" s="229"/>
      <c r="N218" s="219" t="e">
        <f t="shared" si="16"/>
        <v>#DIV/0!</v>
      </c>
      <c r="O218" s="461"/>
      <c r="P218" s="464"/>
    </row>
    <row r="219" spans="1:16" ht="21.75" thickBot="1" x14ac:dyDescent="0.4">
      <c r="A219" s="347"/>
      <c r="B219" s="330"/>
      <c r="C219" s="469"/>
      <c r="D219" s="470"/>
      <c r="E219" s="471"/>
      <c r="F219" s="230"/>
      <c r="G219" s="231"/>
      <c r="H219" s="231"/>
      <c r="I219" s="231"/>
      <c r="J219" s="232"/>
      <c r="K219" s="228"/>
      <c r="L219" s="229"/>
      <c r="M219" s="229"/>
      <c r="N219" s="219" t="e">
        <f t="shared" si="16"/>
        <v>#DIV/0!</v>
      </c>
      <c r="O219" s="461"/>
      <c r="P219" s="464"/>
    </row>
    <row r="220" spans="1:16" ht="21.75" thickBot="1" x14ac:dyDescent="0.4">
      <c r="A220" s="347"/>
      <c r="B220" s="330"/>
      <c r="C220" s="469"/>
      <c r="D220" s="470"/>
      <c r="E220" s="471"/>
      <c r="F220" s="230"/>
      <c r="G220" s="231"/>
      <c r="H220" s="231"/>
      <c r="I220" s="231"/>
      <c r="J220" s="232"/>
      <c r="K220" s="224"/>
      <c r="L220" s="229"/>
      <c r="M220" s="229"/>
      <c r="N220" s="219" t="e">
        <f t="shared" si="16"/>
        <v>#DIV/0!</v>
      </c>
      <c r="O220" s="461"/>
      <c r="P220" s="464"/>
    </row>
    <row r="221" spans="1:16" ht="21.75" thickBot="1" x14ac:dyDescent="0.4">
      <c r="A221" s="347"/>
      <c r="B221" s="330"/>
      <c r="C221" s="469"/>
      <c r="D221" s="470"/>
      <c r="E221" s="471"/>
      <c r="F221" s="230"/>
      <c r="G221" s="231"/>
      <c r="H221" s="231"/>
      <c r="I221" s="231"/>
      <c r="J221" s="232"/>
      <c r="K221" s="228"/>
      <c r="L221" s="229"/>
      <c r="M221" s="229"/>
      <c r="N221" s="219" t="e">
        <f t="shared" si="16"/>
        <v>#DIV/0!</v>
      </c>
      <c r="O221" s="461"/>
      <c r="P221" s="464"/>
    </row>
    <row r="222" spans="1:16" ht="21.75" thickBot="1" x14ac:dyDescent="0.4">
      <c r="A222" s="347"/>
      <c r="B222" s="330"/>
      <c r="C222" s="469"/>
      <c r="D222" s="470"/>
      <c r="E222" s="471"/>
      <c r="F222" s="230"/>
      <c r="G222" s="231"/>
      <c r="H222" s="231"/>
      <c r="I222" s="231"/>
      <c r="J222" s="232"/>
      <c r="K222" s="228"/>
      <c r="L222" s="229"/>
      <c r="M222" s="229"/>
      <c r="N222" s="219" t="e">
        <f t="shared" si="16"/>
        <v>#DIV/0!</v>
      </c>
      <c r="O222" s="461"/>
      <c r="P222" s="464"/>
    </row>
    <row r="223" spans="1:16" ht="21.75" thickBot="1" x14ac:dyDescent="0.4">
      <c r="A223" s="347"/>
      <c r="B223" s="330"/>
      <c r="C223" s="469"/>
      <c r="D223" s="470"/>
      <c r="E223" s="471"/>
      <c r="F223" s="230"/>
      <c r="G223" s="231"/>
      <c r="H223" s="231"/>
      <c r="I223" s="231"/>
      <c r="J223" s="232"/>
      <c r="K223" s="228"/>
      <c r="L223" s="229"/>
      <c r="M223" s="229"/>
      <c r="N223" s="219" t="e">
        <f t="shared" si="16"/>
        <v>#DIV/0!</v>
      </c>
      <c r="O223" s="461"/>
      <c r="P223" s="464"/>
    </row>
    <row r="224" spans="1:16" ht="21.75" thickBot="1" x14ac:dyDescent="0.4">
      <c r="A224" s="347"/>
      <c r="B224" s="330"/>
      <c r="C224" s="469"/>
      <c r="D224" s="470"/>
      <c r="E224" s="471"/>
      <c r="F224" s="230"/>
      <c r="G224" s="231"/>
      <c r="H224" s="231"/>
      <c r="I224" s="231"/>
      <c r="J224" s="232"/>
      <c r="K224" s="224"/>
      <c r="L224" s="229"/>
      <c r="M224" s="229"/>
      <c r="N224" s="219" t="e">
        <f t="shared" si="16"/>
        <v>#DIV/0!</v>
      </c>
      <c r="O224" s="461"/>
      <c r="P224" s="464"/>
    </row>
    <row r="225" spans="1:16" ht="21.75" thickBot="1" x14ac:dyDescent="0.4">
      <c r="A225" s="347"/>
      <c r="B225" s="330"/>
      <c r="C225" s="469"/>
      <c r="D225" s="470"/>
      <c r="E225" s="471"/>
      <c r="F225" s="230"/>
      <c r="G225" s="231"/>
      <c r="H225" s="231"/>
      <c r="I225" s="231"/>
      <c r="J225" s="232"/>
      <c r="K225" s="228"/>
      <c r="L225" s="229"/>
      <c r="M225" s="229"/>
      <c r="N225" s="219" t="e">
        <f t="shared" si="16"/>
        <v>#DIV/0!</v>
      </c>
      <c r="O225" s="461"/>
      <c r="P225" s="464"/>
    </row>
    <row r="226" spans="1:16" ht="21.75" thickBot="1" x14ac:dyDescent="0.4">
      <c r="A226" s="347"/>
      <c r="B226" s="330"/>
      <c r="C226" s="469"/>
      <c r="D226" s="470"/>
      <c r="E226" s="471"/>
      <c r="F226" s="230"/>
      <c r="G226" s="231"/>
      <c r="H226" s="231"/>
      <c r="I226" s="231"/>
      <c r="J226" s="232"/>
      <c r="K226" s="228"/>
      <c r="L226" s="229"/>
      <c r="M226" s="229"/>
      <c r="N226" s="219" t="e">
        <f t="shared" si="16"/>
        <v>#DIV/0!</v>
      </c>
      <c r="O226" s="461"/>
      <c r="P226" s="464"/>
    </row>
    <row r="227" spans="1:16" ht="21.75" thickBot="1" x14ac:dyDescent="0.4">
      <c r="A227" s="347"/>
      <c r="B227" s="330"/>
      <c r="C227" s="469"/>
      <c r="D227" s="470"/>
      <c r="E227" s="471"/>
      <c r="F227" s="230"/>
      <c r="G227" s="231"/>
      <c r="H227" s="231"/>
      <c r="I227" s="231"/>
      <c r="J227" s="232"/>
      <c r="K227" s="228"/>
      <c r="L227" s="229"/>
      <c r="M227" s="229"/>
      <c r="N227" s="219" t="e">
        <f t="shared" si="16"/>
        <v>#DIV/0!</v>
      </c>
      <c r="O227" s="461"/>
      <c r="P227" s="464"/>
    </row>
    <row r="228" spans="1:16" ht="409.5" customHeight="1" thickBot="1" x14ac:dyDescent="0.4">
      <c r="A228" s="348"/>
      <c r="B228" s="349"/>
      <c r="C228" s="472"/>
      <c r="D228" s="473"/>
      <c r="E228" s="474"/>
      <c r="F228" s="233"/>
      <c r="G228" s="234"/>
      <c r="H228" s="234"/>
      <c r="I228" s="234"/>
      <c r="J228" s="235"/>
      <c r="K228" s="475" t="s">
        <v>50</v>
      </c>
      <c r="L228" s="476"/>
      <c r="M228" s="477"/>
      <c r="N228" s="236">
        <f>(N212+N213+N214)/3</f>
        <v>66.666666666666671</v>
      </c>
      <c r="O228" s="462"/>
      <c r="P228" s="465"/>
    </row>
    <row r="229" spans="1:16" ht="35.25" thickBot="1" x14ac:dyDescent="0.4">
      <c r="A229" s="346">
        <v>10</v>
      </c>
      <c r="B229" s="329" t="s">
        <v>152</v>
      </c>
      <c r="C229" s="237">
        <v>12</v>
      </c>
      <c r="D229" s="237">
        <v>12</v>
      </c>
      <c r="E229" s="238">
        <f>D229/C229*100</f>
        <v>100</v>
      </c>
      <c r="F229" s="239" t="s">
        <v>6</v>
      </c>
      <c r="G229" s="240">
        <v>3</v>
      </c>
      <c r="H229" s="240">
        <v>3</v>
      </c>
      <c r="I229" s="240">
        <f>H229/G229*100</f>
        <v>100</v>
      </c>
      <c r="J229" s="241">
        <f>E229/I229*100</f>
        <v>100</v>
      </c>
      <c r="K229" s="242" t="s">
        <v>146</v>
      </c>
      <c r="L229" s="222">
        <v>84</v>
      </c>
      <c r="M229" s="243">
        <v>90</v>
      </c>
      <c r="N229" s="244">
        <f>M229/L229*100</f>
        <v>107.14285714285714</v>
      </c>
      <c r="O229" s="487">
        <f>(N234*J229)/100</f>
        <v>106.36269362677372</v>
      </c>
      <c r="P229" s="481" t="s">
        <v>145</v>
      </c>
    </row>
    <row r="230" spans="1:16" ht="63" thickBot="1" x14ac:dyDescent="0.4">
      <c r="A230" s="347"/>
      <c r="B230" s="330"/>
      <c r="C230" s="357" t="s">
        <v>265</v>
      </c>
      <c r="D230" s="416"/>
      <c r="E230" s="417"/>
      <c r="F230" s="245" t="s">
        <v>53</v>
      </c>
      <c r="G230" s="246"/>
      <c r="H230" s="246"/>
      <c r="I230" s="240" t="e">
        <f>H230/G230*100</f>
        <v>#DIV/0!</v>
      </c>
      <c r="J230" s="247" t="e">
        <f>E230/I230*100</f>
        <v>#DIV/0!</v>
      </c>
      <c r="K230" s="248" t="s">
        <v>147</v>
      </c>
      <c r="L230" s="222">
        <v>79.900000000000006</v>
      </c>
      <c r="M230" s="243">
        <v>80</v>
      </c>
      <c r="N230" s="244">
        <f t="shared" ref="N230:N233" si="17">M230/L230*100</f>
        <v>100.12515644555693</v>
      </c>
      <c r="O230" s="488"/>
      <c r="P230" s="482"/>
    </row>
    <row r="231" spans="1:16" ht="54.75" thickBot="1" x14ac:dyDescent="0.4">
      <c r="A231" s="347"/>
      <c r="B231" s="330"/>
      <c r="C231" s="418"/>
      <c r="D231" s="419"/>
      <c r="E231" s="420"/>
      <c r="F231" s="245" t="s">
        <v>52</v>
      </c>
      <c r="G231" s="246"/>
      <c r="H231" s="246"/>
      <c r="I231" s="240" t="e">
        <f>H231/G231*100</f>
        <v>#DIV/0!</v>
      </c>
      <c r="J231" s="247" t="e">
        <f>E231/I231*100</f>
        <v>#DIV/0!</v>
      </c>
      <c r="K231" s="248" t="s">
        <v>148</v>
      </c>
      <c r="L231" s="222">
        <v>110</v>
      </c>
      <c r="M231" s="243">
        <v>115</v>
      </c>
      <c r="N231" s="249">
        <f t="shared" si="17"/>
        <v>104.54545454545455</v>
      </c>
      <c r="O231" s="488"/>
      <c r="P231" s="482"/>
    </row>
    <row r="232" spans="1:16" ht="54.75" thickBot="1" x14ac:dyDescent="0.4">
      <c r="A232" s="347"/>
      <c r="B232" s="330"/>
      <c r="C232" s="418"/>
      <c r="D232" s="419"/>
      <c r="E232" s="420"/>
      <c r="F232" s="245" t="s">
        <v>54</v>
      </c>
      <c r="G232" s="246">
        <v>3</v>
      </c>
      <c r="H232" s="246">
        <v>3</v>
      </c>
      <c r="I232" s="240">
        <f t="shared" ref="I232:I233" si="18">H232/G232*100</f>
        <v>100</v>
      </c>
      <c r="J232" s="247">
        <f>E232/I232*100</f>
        <v>0</v>
      </c>
      <c r="K232" s="248" t="s">
        <v>149</v>
      </c>
      <c r="L232" s="222">
        <v>1</v>
      </c>
      <c r="M232" s="243">
        <v>1</v>
      </c>
      <c r="N232" s="249">
        <f t="shared" si="17"/>
        <v>100</v>
      </c>
      <c r="O232" s="488"/>
      <c r="P232" s="482"/>
    </row>
    <row r="233" spans="1:16" ht="75.75" thickBot="1" x14ac:dyDescent="0.4">
      <c r="A233" s="347"/>
      <c r="B233" s="330"/>
      <c r="C233" s="418"/>
      <c r="D233" s="419"/>
      <c r="E233" s="420"/>
      <c r="F233" s="250" t="s">
        <v>55</v>
      </c>
      <c r="G233" s="246"/>
      <c r="H233" s="246"/>
      <c r="I233" s="240" t="e">
        <f t="shared" si="18"/>
        <v>#DIV/0!</v>
      </c>
      <c r="J233" s="247" t="e">
        <f>E233/I233*100</f>
        <v>#DIV/0!</v>
      </c>
      <c r="K233" s="242" t="s">
        <v>150</v>
      </c>
      <c r="L233" s="222">
        <v>10</v>
      </c>
      <c r="M233" s="243">
        <v>12</v>
      </c>
      <c r="N233" s="251">
        <f t="shared" si="17"/>
        <v>120</v>
      </c>
      <c r="O233" s="488"/>
      <c r="P233" s="482"/>
    </row>
    <row r="234" spans="1:16" ht="409.5" customHeight="1" thickBot="1" x14ac:dyDescent="0.35">
      <c r="A234" s="348"/>
      <c r="B234" s="349"/>
      <c r="C234" s="421"/>
      <c r="D234" s="422"/>
      <c r="E234" s="423"/>
      <c r="F234" s="252"/>
      <c r="G234" s="253"/>
      <c r="H234" s="253"/>
      <c r="I234" s="253"/>
      <c r="J234" s="254"/>
      <c r="K234" s="439" t="s">
        <v>50</v>
      </c>
      <c r="L234" s="440"/>
      <c r="M234" s="441"/>
      <c r="N234" s="255">
        <f>SUM(N229:N233)/5</f>
        <v>106.36269362677372</v>
      </c>
      <c r="O234" s="489"/>
      <c r="P234" s="483"/>
    </row>
    <row r="235" spans="1:16" ht="39" thickBot="1" x14ac:dyDescent="0.3">
      <c r="A235" s="350">
        <v>11</v>
      </c>
      <c r="B235" s="329" t="s">
        <v>273</v>
      </c>
      <c r="C235" s="67">
        <v>15</v>
      </c>
      <c r="D235" s="67">
        <v>13</v>
      </c>
      <c r="E235" s="68">
        <f>D235/C235*100</f>
        <v>86.666666666666671</v>
      </c>
      <c r="F235" s="55" t="s">
        <v>6</v>
      </c>
      <c r="G235" s="56">
        <f>+G236+G237+G238+G239</f>
        <v>2</v>
      </c>
      <c r="H235" s="56">
        <f>+H236+H237+H238+H239</f>
        <v>0</v>
      </c>
      <c r="I235" s="56">
        <f>H235/G235*100</f>
        <v>0</v>
      </c>
      <c r="J235" s="69" t="e">
        <f>E235/I235*100</f>
        <v>#DIV/0!</v>
      </c>
      <c r="K235" s="242"/>
      <c r="L235" s="166"/>
      <c r="M235" s="167"/>
      <c r="N235" s="129" t="e">
        <f>(M235/L235)*100</f>
        <v>#DIV/0!</v>
      </c>
      <c r="O235" s="484" t="s">
        <v>343</v>
      </c>
      <c r="P235" s="355"/>
    </row>
    <row r="236" spans="1:16" ht="58.5" thickBot="1" x14ac:dyDescent="0.3">
      <c r="A236" s="351"/>
      <c r="B236" s="330"/>
      <c r="C236" s="357" t="s">
        <v>272</v>
      </c>
      <c r="D236" s="380"/>
      <c r="E236" s="381"/>
      <c r="F236" s="61" t="s">
        <v>53</v>
      </c>
      <c r="G236" s="62"/>
      <c r="H236" s="62"/>
      <c r="I236" s="56" t="e">
        <f>H236/G236*100</f>
        <v>#DIV/0!</v>
      </c>
      <c r="J236" s="63" t="e">
        <f>E236/I236*100</f>
        <v>#DIV/0!</v>
      </c>
      <c r="K236" s="248"/>
      <c r="L236" s="48"/>
      <c r="M236" s="167"/>
      <c r="N236" s="129" t="e">
        <f t="shared" ref="N236:N252" si="19">(M236/L236)*100</f>
        <v>#DIV/0!</v>
      </c>
      <c r="O236" s="485"/>
      <c r="P236" s="356"/>
    </row>
    <row r="237" spans="1:16" ht="45.75" thickBot="1" x14ac:dyDescent="0.3">
      <c r="A237" s="351"/>
      <c r="B237" s="330"/>
      <c r="C237" s="382"/>
      <c r="D237" s="383"/>
      <c r="E237" s="384"/>
      <c r="F237" s="61" t="s">
        <v>52</v>
      </c>
      <c r="G237" s="62"/>
      <c r="H237" s="62"/>
      <c r="I237" s="56" t="e">
        <f>H237/G237*100</f>
        <v>#DIV/0!</v>
      </c>
      <c r="J237" s="63" t="e">
        <f>E237/I237*100</f>
        <v>#DIV/0!</v>
      </c>
      <c r="K237" s="248"/>
      <c r="L237" s="166"/>
      <c r="M237" s="167"/>
      <c r="N237" s="129" t="e">
        <f t="shared" si="19"/>
        <v>#DIV/0!</v>
      </c>
      <c r="O237" s="485"/>
      <c r="P237" s="356"/>
    </row>
    <row r="238" spans="1:16" ht="45.75" thickBot="1" x14ac:dyDescent="0.3">
      <c r="A238" s="351"/>
      <c r="B238" s="330"/>
      <c r="C238" s="382"/>
      <c r="D238" s="383"/>
      <c r="E238" s="384"/>
      <c r="F238" s="61" t="s">
        <v>54</v>
      </c>
      <c r="G238" s="62">
        <v>2</v>
      </c>
      <c r="H238" s="62">
        <v>0</v>
      </c>
      <c r="I238" s="56">
        <f t="shared" ref="I238:I239" si="20">H238/G238*100</f>
        <v>0</v>
      </c>
      <c r="J238" s="63" t="e">
        <f>E238/I238*100</f>
        <v>#DIV/0!</v>
      </c>
      <c r="K238" s="248"/>
      <c r="L238" s="166"/>
      <c r="M238" s="167"/>
      <c r="N238" s="126" t="e">
        <f t="shared" si="19"/>
        <v>#DIV/0!</v>
      </c>
      <c r="O238" s="485"/>
      <c r="P238" s="356"/>
    </row>
    <row r="239" spans="1:16" ht="79.5" thickBot="1" x14ac:dyDescent="0.3">
      <c r="A239" s="351"/>
      <c r="B239" s="330"/>
      <c r="C239" s="382"/>
      <c r="D239" s="383"/>
      <c r="E239" s="384"/>
      <c r="F239" s="65" t="s">
        <v>55</v>
      </c>
      <c r="G239" s="62"/>
      <c r="H239" s="62"/>
      <c r="I239" s="56" t="e">
        <f t="shared" si="20"/>
        <v>#DIV/0!</v>
      </c>
      <c r="J239" s="63"/>
      <c r="K239" s="242"/>
      <c r="L239" s="166"/>
      <c r="M239" s="167"/>
      <c r="N239" s="129" t="e">
        <f t="shared" si="19"/>
        <v>#DIV/0!</v>
      </c>
      <c r="O239" s="485"/>
      <c r="P239" s="356"/>
    </row>
    <row r="240" spans="1:16" ht="16.5" thickBot="1" x14ac:dyDescent="0.3">
      <c r="A240" s="351"/>
      <c r="B240" s="330"/>
      <c r="C240" s="382"/>
      <c r="D240" s="383"/>
      <c r="E240" s="384"/>
      <c r="F240" s="203"/>
      <c r="G240" s="204"/>
      <c r="H240" s="204"/>
      <c r="I240" s="205"/>
      <c r="J240" s="206"/>
      <c r="K240" s="248"/>
      <c r="L240" s="166"/>
      <c r="M240" s="167"/>
      <c r="N240" s="129" t="e">
        <f t="shared" si="19"/>
        <v>#DIV/0!</v>
      </c>
      <c r="O240" s="485"/>
      <c r="P240" s="356"/>
    </row>
    <row r="241" spans="1:16" ht="16.5" thickBot="1" x14ac:dyDescent="0.3">
      <c r="A241" s="351"/>
      <c r="B241" s="330"/>
      <c r="C241" s="382"/>
      <c r="D241" s="383"/>
      <c r="E241" s="384"/>
      <c r="F241" s="79"/>
      <c r="G241" s="80"/>
      <c r="H241" s="80"/>
      <c r="I241" s="80"/>
      <c r="J241" s="81"/>
      <c r="K241" s="248"/>
      <c r="L241" s="54"/>
      <c r="M241" s="54"/>
      <c r="N241" s="129" t="e">
        <f t="shared" si="19"/>
        <v>#DIV/0!</v>
      </c>
      <c r="O241" s="485"/>
      <c r="P241" s="356"/>
    </row>
    <row r="242" spans="1:16" ht="16.5" thickBot="1" x14ac:dyDescent="0.3">
      <c r="A242" s="351"/>
      <c r="B242" s="330"/>
      <c r="C242" s="382"/>
      <c r="D242" s="383"/>
      <c r="E242" s="384"/>
      <c r="F242" s="83"/>
      <c r="G242" s="84"/>
      <c r="H242" s="84"/>
      <c r="I242" s="84"/>
      <c r="J242" s="85"/>
      <c r="K242" s="248"/>
      <c r="L242" s="54"/>
      <c r="M242" s="54"/>
      <c r="N242" s="129" t="e">
        <f t="shared" si="19"/>
        <v>#DIV/0!</v>
      </c>
      <c r="O242" s="485"/>
      <c r="P242" s="356"/>
    </row>
    <row r="243" spans="1:16" ht="16.5" thickBot="1" x14ac:dyDescent="0.3">
      <c r="A243" s="351"/>
      <c r="B243" s="330"/>
      <c r="C243" s="382"/>
      <c r="D243" s="383"/>
      <c r="E243" s="384"/>
      <c r="F243" s="83"/>
      <c r="G243" s="84"/>
      <c r="H243" s="84"/>
      <c r="I243" s="84"/>
      <c r="J243" s="85"/>
      <c r="K243" s="248"/>
      <c r="L243" s="54"/>
      <c r="M243" s="54"/>
      <c r="N243" s="129" t="e">
        <f t="shared" si="19"/>
        <v>#DIV/0!</v>
      </c>
      <c r="O243" s="485"/>
      <c r="P243" s="356"/>
    </row>
    <row r="244" spans="1:16" ht="16.5" thickBot="1" x14ac:dyDescent="0.3">
      <c r="A244" s="351"/>
      <c r="B244" s="330"/>
      <c r="C244" s="382"/>
      <c r="D244" s="383"/>
      <c r="E244" s="384"/>
      <c r="F244" s="83"/>
      <c r="G244" s="84"/>
      <c r="H244" s="84"/>
      <c r="I244" s="84"/>
      <c r="J244" s="85"/>
      <c r="K244" s="248"/>
      <c r="L244" s="54"/>
      <c r="M244" s="54"/>
      <c r="N244" s="129" t="e">
        <f t="shared" si="19"/>
        <v>#DIV/0!</v>
      </c>
      <c r="O244" s="485"/>
      <c r="P244" s="356"/>
    </row>
    <row r="245" spans="1:16" ht="16.5" thickBot="1" x14ac:dyDescent="0.3">
      <c r="A245" s="351"/>
      <c r="B245" s="330"/>
      <c r="C245" s="382"/>
      <c r="D245" s="383"/>
      <c r="E245" s="384"/>
      <c r="F245" s="83"/>
      <c r="G245" s="84"/>
      <c r="H245" s="84"/>
      <c r="I245" s="84"/>
      <c r="J245" s="85"/>
      <c r="K245" s="248"/>
      <c r="L245" s="54"/>
      <c r="M245" s="54"/>
      <c r="N245" s="129" t="e">
        <f t="shared" si="19"/>
        <v>#DIV/0!</v>
      </c>
      <c r="O245" s="485"/>
      <c r="P245" s="356"/>
    </row>
    <row r="246" spans="1:16" ht="16.5" thickBot="1" x14ac:dyDescent="0.3">
      <c r="A246" s="351"/>
      <c r="B246" s="330"/>
      <c r="C246" s="382"/>
      <c r="D246" s="383"/>
      <c r="E246" s="384"/>
      <c r="F246" s="83"/>
      <c r="G246" s="84"/>
      <c r="H246" s="84"/>
      <c r="I246" s="84"/>
      <c r="J246" s="85"/>
      <c r="K246" s="242"/>
      <c r="L246" s="54"/>
      <c r="M246" s="54"/>
      <c r="N246" s="129" t="e">
        <f t="shared" si="19"/>
        <v>#DIV/0!</v>
      </c>
      <c r="O246" s="485"/>
      <c r="P246" s="356"/>
    </row>
    <row r="247" spans="1:16" ht="16.5" thickBot="1" x14ac:dyDescent="0.3">
      <c r="A247" s="351"/>
      <c r="B247" s="330"/>
      <c r="C247" s="382"/>
      <c r="D247" s="383"/>
      <c r="E247" s="384"/>
      <c r="F247" s="83"/>
      <c r="G247" s="84"/>
      <c r="H247" s="84"/>
      <c r="I247" s="84"/>
      <c r="J247" s="85"/>
      <c r="K247" s="248"/>
      <c r="L247" s="54"/>
      <c r="M247" s="54"/>
      <c r="N247" s="129" t="e">
        <f t="shared" si="19"/>
        <v>#DIV/0!</v>
      </c>
      <c r="O247" s="485"/>
      <c r="P247" s="356"/>
    </row>
    <row r="248" spans="1:16" ht="16.5" thickBot="1" x14ac:dyDescent="0.3">
      <c r="A248" s="351"/>
      <c r="B248" s="330"/>
      <c r="C248" s="382"/>
      <c r="D248" s="383"/>
      <c r="E248" s="384"/>
      <c r="F248" s="83"/>
      <c r="G248" s="84"/>
      <c r="H248" s="84"/>
      <c r="I248" s="84"/>
      <c r="J248" s="85"/>
      <c r="K248" s="248"/>
      <c r="L248" s="54"/>
      <c r="M248" s="54"/>
      <c r="N248" s="129" t="e">
        <f t="shared" si="19"/>
        <v>#DIV/0!</v>
      </c>
      <c r="O248" s="485"/>
      <c r="P248" s="356"/>
    </row>
    <row r="249" spans="1:16" ht="16.5" thickBot="1" x14ac:dyDescent="0.3">
      <c r="A249" s="351"/>
      <c r="B249" s="330"/>
      <c r="C249" s="382"/>
      <c r="D249" s="383"/>
      <c r="E249" s="384"/>
      <c r="F249" s="83"/>
      <c r="G249" s="84"/>
      <c r="H249" s="84"/>
      <c r="I249" s="84"/>
      <c r="J249" s="85"/>
      <c r="K249" s="248"/>
      <c r="L249" s="54"/>
      <c r="M249" s="54"/>
      <c r="N249" s="129" t="e">
        <f t="shared" si="19"/>
        <v>#DIV/0!</v>
      </c>
      <c r="O249" s="485"/>
      <c r="P249" s="356"/>
    </row>
    <row r="250" spans="1:16" ht="16.5" thickBot="1" x14ac:dyDescent="0.3">
      <c r="A250" s="351"/>
      <c r="B250" s="330"/>
      <c r="C250" s="382"/>
      <c r="D250" s="383"/>
      <c r="E250" s="384"/>
      <c r="F250" s="83"/>
      <c r="G250" s="84"/>
      <c r="H250" s="84"/>
      <c r="I250" s="84"/>
      <c r="J250" s="85"/>
      <c r="K250" s="242"/>
      <c r="L250" s="54"/>
      <c r="M250" s="54"/>
      <c r="N250" s="129" t="e">
        <f t="shared" si="19"/>
        <v>#DIV/0!</v>
      </c>
      <c r="O250" s="485"/>
      <c r="P250" s="356"/>
    </row>
    <row r="251" spans="1:16" ht="16.5" thickBot="1" x14ac:dyDescent="0.3">
      <c r="A251" s="351"/>
      <c r="B251" s="330"/>
      <c r="C251" s="382"/>
      <c r="D251" s="383"/>
      <c r="E251" s="384"/>
      <c r="F251" s="83"/>
      <c r="G251" s="84"/>
      <c r="H251" s="84"/>
      <c r="I251" s="84"/>
      <c r="J251" s="85"/>
      <c r="K251" s="248"/>
      <c r="L251" s="54"/>
      <c r="M251" s="54"/>
      <c r="N251" s="129" t="e">
        <f t="shared" si="19"/>
        <v>#DIV/0!</v>
      </c>
      <c r="O251" s="485"/>
      <c r="P251" s="356"/>
    </row>
    <row r="252" spans="1:16" ht="16.5" thickBot="1" x14ac:dyDescent="0.3">
      <c r="A252" s="351"/>
      <c r="B252" s="330"/>
      <c r="C252" s="382"/>
      <c r="D252" s="383"/>
      <c r="E252" s="384"/>
      <c r="F252" s="83"/>
      <c r="G252" s="84"/>
      <c r="H252" s="84"/>
      <c r="I252" s="84"/>
      <c r="J252" s="85"/>
      <c r="K252" s="248"/>
      <c r="L252" s="54"/>
      <c r="M252" s="54"/>
      <c r="N252" s="129" t="e">
        <f t="shared" si="19"/>
        <v>#DIV/0!</v>
      </c>
      <c r="O252" s="485"/>
      <c r="P252" s="356"/>
    </row>
    <row r="253" spans="1:16" ht="16.5" thickBot="1" x14ac:dyDescent="0.3">
      <c r="A253" s="351"/>
      <c r="B253" s="330"/>
      <c r="C253" s="382"/>
      <c r="D253" s="383"/>
      <c r="E253" s="384"/>
      <c r="F253" s="83"/>
      <c r="G253" s="84"/>
      <c r="H253" s="84"/>
      <c r="I253" s="84"/>
      <c r="J253" s="85"/>
      <c r="K253" s="248"/>
      <c r="L253" s="54"/>
      <c r="M253" s="54"/>
      <c r="N253" s="129"/>
      <c r="O253" s="485"/>
      <c r="P253" s="356"/>
    </row>
    <row r="254" spans="1:16" ht="106.5" customHeight="1" thickBot="1" x14ac:dyDescent="0.3">
      <c r="A254" s="352"/>
      <c r="B254" s="349"/>
      <c r="C254" s="385"/>
      <c r="D254" s="386"/>
      <c r="E254" s="387"/>
      <c r="F254" s="109"/>
      <c r="G254" s="110"/>
      <c r="H254" s="110"/>
      <c r="I254" s="110"/>
      <c r="J254" s="111"/>
      <c r="K254" s="439" t="s">
        <v>50</v>
      </c>
      <c r="L254" s="440"/>
      <c r="M254" s="441"/>
      <c r="N254" s="256" t="e">
        <f>SUM(N235:N253)/17</f>
        <v>#DIV/0!</v>
      </c>
      <c r="O254" s="486"/>
      <c r="P254" s="379"/>
    </row>
    <row r="255" spans="1:16" ht="39" thickBot="1" x14ac:dyDescent="0.3">
      <c r="A255" s="350">
        <v>12</v>
      </c>
      <c r="B255" s="329" t="s">
        <v>151</v>
      </c>
      <c r="C255" s="67">
        <v>5</v>
      </c>
      <c r="D255" s="67">
        <v>5</v>
      </c>
      <c r="E255" s="68">
        <f>D255/C255*100</f>
        <v>100</v>
      </c>
      <c r="F255" s="55" t="s">
        <v>6</v>
      </c>
      <c r="G255" s="56">
        <v>2192.9</v>
      </c>
      <c r="H255" s="56">
        <v>2098.9</v>
      </c>
      <c r="I255" s="56">
        <f>H255/G255*100</f>
        <v>95.713438825299832</v>
      </c>
      <c r="J255" s="257">
        <f>E255/I255*100</f>
        <v>104.47853637619706</v>
      </c>
      <c r="K255" s="242" t="s">
        <v>326</v>
      </c>
      <c r="L255" s="258">
        <v>95</v>
      </c>
      <c r="M255" s="259">
        <v>93.3</v>
      </c>
      <c r="N255" s="260">
        <f t="shared" ref="N255" si="21">(M255/L255)*100</f>
        <v>98.210526315789465</v>
      </c>
      <c r="O255" s="490">
        <f>N274*J255/100</f>
        <v>100.96750766692327</v>
      </c>
      <c r="P255" s="355" t="s">
        <v>145</v>
      </c>
    </row>
    <row r="256" spans="1:16" ht="119.25" customHeight="1" thickBot="1" x14ac:dyDescent="0.3">
      <c r="A256" s="351"/>
      <c r="B256" s="330"/>
      <c r="C256" s="357" t="s">
        <v>325</v>
      </c>
      <c r="D256" s="380"/>
      <c r="E256" s="381"/>
      <c r="F256" s="61" t="s">
        <v>53</v>
      </c>
      <c r="G256" s="62"/>
      <c r="H256" s="62"/>
      <c r="I256" s="56" t="e">
        <f>H256/G256*100</f>
        <v>#DIV/0!</v>
      </c>
      <c r="J256" s="63" t="e">
        <f>E256/I256*100</f>
        <v>#DIV/0!</v>
      </c>
      <c r="K256" s="248" t="s">
        <v>327</v>
      </c>
      <c r="L256" s="258" t="s">
        <v>328</v>
      </c>
      <c r="M256" s="259">
        <v>5.0999999999999996</v>
      </c>
      <c r="N256" s="260">
        <v>100</v>
      </c>
      <c r="O256" s="491"/>
      <c r="P256" s="356"/>
    </row>
    <row r="257" spans="1:16" ht="108.75" customHeight="1" thickBot="1" x14ac:dyDescent="0.3">
      <c r="A257" s="351"/>
      <c r="B257" s="330"/>
      <c r="C257" s="382"/>
      <c r="D257" s="383"/>
      <c r="E257" s="384"/>
      <c r="F257" s="61" t="s">
        <v>52</v>
      </c>
      <c r="G257" s="62"/>
      <c r="H257" s="62"/>
      <c r="I257" s="56" t="e">
        <f>H257/G257*100</f>
        <v>#DIV/0!</v>
      </c>
      <c r="J257" s="63" t="e">
        <f>E257/I257*100</f>
        <v>#DIV/0!</v>
      </c>
      <c r="K257" s="248" t="s">
        <v>185</v>
      </c>
      <c r="L257" s="258" t="s">
        <v>328</v>
      </c>
      <c r="M257" s="261">
        <v>4.9000000000000004</v>
      </c>
      <c r="N257" s="260">
        <v>100</v>
      </c>
      <c r="O257" s="491"/>
      <c r="P257" s="356"/>
    </row>
    <row r="258" spans="1:16" ht="95.25" customHeight="1" thickBot="1" x14ac:dyDescent="0.3">
      <c r="A258" s="351"/>
      <c r="B258" s="330"/>
      <c r="C258" s="382"/>
      <c r="D258" s="383"/>
      <c r="E258" s="384"/>
      <c r="F258" s="61" t="s">
        <v>54</v>
      </c>
      <c r="G258" s="262">
        <v>2192.9</v>
      </c>
      <c r="H258" s="262">
        <v>2098.9</v>
      </c>
      <c r="I258" s="56">
        <f t="shared" ref="I258:I259" si="22">H258/G258*100</f>
        <v>95.713438825299832</v>
      </c>
      <c r="J258" s="63">
        <f>E258/I258*100</f>
        <v>0</v>
      </c>
      <c r="K258" s="248" t="s">
        <v>186</v>
      </c>
      <c r="L258" s="258" t="s">
        <v>187</v>
      </c>
      <c r="M258" s="259" t="s">
        <v>187</v>
      </c>
      <c r="N258" s="260">
        <v>100</v>
      </c>
      <c r="O258" s="491"/>
      <c r="P258" s="356"/>
    </row>
    <row r="259" spans="1:16" ht="134.25" customHeight="1" thickBot="1" x14ac:dyDescent="0.3">
      <c r="A259" s="351"/>
      <c r="B259" s="330"/>
      <c r="C259" s="382"/>
      <c r="D259" s="383"/>
      <c r="E259" s="384"/>
      <c r="F259" s="65" t="s">
        <v>55</v>
      </c>
      <c r="G259" s="62"/>
      <c r="H259" s="62"/>
      <c r="I259" s="56" t="e">
        <f t="shared" si="22"/>
        <v>#DIV/0!</v>
      </c>
      <c r="J259" s="63"/>
      <c r="K259" s="242" t="s">
        <v>188</v>
      </c>
      <c r="L259" s="258" t="s">
        <v>187</v>
      </c>
      <c r="M259" s="259" t="s">
        <v>187</v>
      </c>
      <c r="N259" s="260">
        <v>100</v>
      </c>
      <c r="O259" s="491"/>
      <c r="P259" s="356"/>
    </row>
    <row r="260" spans="1:16" ht="26.25" customHeight="1" thickBot="1" x14ac:dyDescent="0.3">
      <c r="A260" s="351"/>
      <c r="B260" s="330"/>
      <c r="C260" s="382"/>
      <c r="D260" s="383"/>
      <c r="E260" s="384"/>
      <c r="F260" s="203"/>
      <c r="G260" s="204"/>
      <c r="H260" s="204"/>
      <c r="I260" s="205"/>
      <c r="J260" s="206"/>
      <c r="K260" s="248" t="s">
        <v>189</v>
      </c>
      <c r="L260" s="258">
        <v>0</v>
      </c>
      <c r="M260" s="259">
        <v>0</v>
      </c>
      <c r="N260" s="260">
        <v>100</v>
      </c>
      <c r="O260" s="491"/>
      <c r="P260" s="356"/>
    </row>
    <row r="261" spans="1:16" ht="26.25" thickBot="1" x14ac:dyDescent="0.3">
      <c r="A261" s="351"/>
      <c r="B261" s="330"/>
      <c r="C261" s="382"/>
      <c r="D261" s="383"/>
      <c r="E261" s="384"/>
      <c r="F261" s="79"/>
      <c r="G261" s="80"/>
      <c r="H261" s="80"/>
      <c r="I261" s="80"/>
      <c r="J261" s="81"/>
      <c r="K261" s="248" t="s">
        <v>190</v>
      </c>
      <c r="L261" s="263" t="s">
        <v>191</v>
      </c>
      <c r="M261" s="264">
        <v>0</v>
      </c>
      <c r="N261" s="260">
        <v>100</v>
      </c>
      <c r="O261" s="491"/>
      <c r="P261" s="356"/>
    </row>
    <row r="262" spans="1:16" ht="26.25" thickBot="1" x14ac:dyDescent="0.3">
      <c r="A262" s="351"/>
      <c r="B262" s="330"/>
      <c r="C262" s="382"/>
      <c r="D262" s="383"/>
      <c r="E262" s="384"/>
      <c r="F262" s="83"/>
      <c r="G262" s="84"/>
      <c r="H262" s="84"/>
      <c r="I262" s="84"/>
      <c r="J262" s="85"/>
      <c r="K262" s="248" t="s">
        <v>329</v>
      </c>
      <c r="L262" s="263" t="s">
        <v>187</v>
      </c>
      <c r="M262" s="264" t="s">
        <v>187</v>
      </c>
      <c r="N262" s="260">
        <v>100</v>
      </c>
      <c r="O262" s="491"/>
      <c r="P262" s="356"/>
    </row>
    <row r="263" spans="1:16" ht="26.25" thickBot="1" x14ac:dyDescent="0.3">
      <c r="A263" s="351"/>
      <c r="B263" s="330"/>
      <c r="C263" s="382"/>
      <c r="D263" s="383"/>
      <c r="E263" s="384"/>
      <c r="F263" s="83"/>
      <c r="G263" s="84"/>
      <c r="H263" s="84"/>
      <c r="I263" s="84"/>
      <c r="J263" s="85"/>
      <c r="K263" s="248" t="s">
        <v>192</v>
      </c>
      <c r="L263" s="264" t="s">
        <v>187</v>
      </c>
      <c r="M263" s="264" t="s">
        <v>193</v>
      </c>
      <c r="N263" s="260">
        <v>100</v>
      </c>
      <c r="O263" s="491"/>
      <c r="P263" s="356"/>
    </row>
    <row r="264" spans="1:16" ht="16.5" thickBot="1" x14ac:dyDescent="0.3">
      <c r="A264" s="351"/>
      <c r="B264" s="330"/>
      <c r="C264" s="382"/>
      <c r="D264" s="383"/>
      <c r="E264" s="384"/>
      <c r="F264" s="83"/>
      <c r="G264" s="84"/>
      <c r="H264" s="84"/>
      <c r="I264" s="84"/>
      <c r="J264" s="85"/>
      <c r="K264" s="248" t="s">
        <v>330</v>
      </c>
      <c r="L264" s="264">
        <v>95</v>
      </c>
      <c r="M264" s="264">
        <v>89.7</v>
      </c>
      <c r="N264" s="260">
        <f t="shared" ref="N264" si="23">(M264/L264)*100</f>
        <v>94.421052631578945</v>
      </c>
      <c r="O264" s="491"/>
      <c r="P264" s="356"/>
    </row>
    <row r="265" spans="1:16" ht="26.25" thickBot="1" x14ac:dyDescent="0.3">
      <c r="A265" s="351"/>
      <c r="B265" s="330"/>
      <c r="C265" s="382"/>
      <c r="D265" s="383"/>
      <c r="E265" s="384"/>
      <c r="F265" s="83"/>
      <c r="G265" s="84"/>
      <c r="H265" s="84"/>
      <c r="I265" s="84"/>
      <c r="J265" s="85"/>
      <c r="K265" s="248" t="s">
        <v>331</v>
      </c>
      <c r="L265" s="264">
        <v>100</v>
      </c>
      <c r="M265" s="264">
        <v>100</v>
      </c>
      <c r="N265" s="260">
        <v>100</v>
      </c>
      <c r="O265" s="491"/>
      <c r="P265" s="356"/>
    </row>
    <row r="266" spans="1:16" ht="39" thickBot="1" x14ac:dyDescent="0.3">
      <c r="A266" s="351"/>
      <c r="B266" s="330"/>
      <c r="C266" s="382"/>
      <c r="D266" s="383"/>
      <c r="E266" s="384"/>
      <c r="F266" s="83"/>
      <c r="G266" s="84"/>
      <c r="H266" s="84"/>
      <c r="I266" s="84"/>
      <c r="J266" s="85"/>
      <c r="K266" s="242" t="s">
        <v>332</v>
      </c>
      <c r="L266" s="264" t="s">
        <v>187</v>
      </c>
      <c r="M266" s="264" t="s">
        <v>193</v>
      </c>
      <c r="N266" s="260">
        <v>100</v>
      </c>
      <c r="O266" s="491"/>
      <c r="P266" s="356"/>
    </row>
    <row r="267" spans="1:16" ht="39" thickBot="1" x14ac:dyDescent="0.3">
      <c r="A267" s="351"/>
      <c r="B267" s="330"/>
      <c r="C267" s="382"/>
      <c r="D267" s="383"/>
      <c r="E267" s="384"/>
      <c r="F267" s="83"/>
      <c r="G267" s="84"/>
      <c r="H267" s="84"/>
      <c r="I267" s="84"/>
      <c r="J267" s="85"/>
      <c r="K267" s="248" t="s">
        <v>333</v>
      </c>
      <c r="L267" s="265">
        <v>0</v>
      </c>
      <c r="M267" s="264">
        <v>0</v>
      </c>
      <c r="N267" s="260">
        <v>100</v>
      </c>
      <c r="O267" s="491"/>
      <c r="P267" s="356"/>
    </row>
    <row r="268" spans="1:16" ht="39" thickBot="1" x14ac:dyDescent="0.3">
      <c r="A268" s="351"/>
      <c r="B268" s="330"/>
      <c r="C268" s="382"/>
      <c r="D268" s="383"/>
      <c r="E268" s="384"/>
      <c r="F268" s="83"/>
      <c r="G268" s="84"/>
      <c r="H268" s="84"/>
      <c r="I268" s="84"/>
      <c r="J268" s="85"/>
      <c r="K268" s="248" t="s">
        <v>334</v>
      </c>
      <c r="L268" s="264" t="s">
        <v>187</v>
      </c>
      <c r="M268" s="266" t="s">
        <v>187</v>
      </c>
      <c r="N268" s="260">
        <v>100</v>
      </c>
      <c r="O268" s="491"/>
      <c r="P268" s="356"/>
    </row>
    <row r="269" spans="1:16" ht="33.75" customHeight="1" thickBot="1" x14ac:dyDescent="0.3">
      <c r="A269" s="351"/>
      <c r="B269" s="330"/>
      <c r="C269" s="382"/>
      <c r="D269" s="383"/>
      <c r="E269" s="384"/>
      <c r="F269" s="83"/>
      <c r="G269" s="84"/>
      <c r="H269" s="84"/>
      <c r="I269" s="84"/>
      <c r="J269" s="85"/>
      <c r="K269" s="248" t="s">
        <v>335</v>
      </c>
      <c r="L269" s="267">
        <v>100</v>
      </c>
      <c r="M269" s="128">
        <v>191.6</v>
      </c>
      <c r="N269" s="260">
        <v>53.6</v>
      </c>
      <c r="O269" s="491"/>
      <c r="P269" s="356"/>
    </row>
    <row r="270" spans="1:16" ht="26.25" thickBot="1" x14ac:dyDescent="0.3">
      <c r="A270" s="351"/>
      <c r="B270" s="330"/>
      <c r="C270" s="382"/>
      <c r="D270" s="383"/>
      <c r="E270" s="384"/>
      <c r="F270" s="83"/>
      <c r="G270" s="84"/>
      <c r="H270" s="84"/>
      <c r="I270" s="84"/>
      <c r="J270" s="85"/>
      <c r="K270" s="242" t="s">
        <v>336</v>
      </c>
      <c r="L270" s="264" t="s">
        <v>187</v>
      </c>
      <c r="M270" s="128" t="s">
        <v>187</v>
      </c>
      <c r="N270" s="268">
        <v>100</v>
      </c>
      <c r="O270" s="491"/>
      <c r="P270" s="356"/>
    </row>
    <row r="271" spans="1:16" ht="16.5" thickBot="1" x14ac:dyDescent="0.3">
      <c r="A271" s="351"/>
      <c r="B271" s="330"/>
      <c r="C271" s="382"/>
      <c r="D271" s="383"/>
      <c r="E271" s="384"/>
      <c r="F271" s="83"/>
      <c r="G271" s="84"/>
      <c r="H271" s="84"/>
      <c r="I271" s="84"/>
      <c r="J271" s="85"/>
      <c r="K271" s="248"/>
      <c r="L271" s="54"/>
      <c r="M271" s="54"/>
      <c r="N271" s="268"/>
      <c r="O271" s="491"/>
      <c r="P271" s="356"/>
    </row>
    <row r="272" spans="1:16" ht="16.5" thickBot="1" x14ac:dyDescent="0.3">
      <c r="A272" s="351"/>
      <c r="B272" s="330"/>
      <c r="C272" s="382"/>
      <c r="D272" s="383"/>
      <c r="E272" s="384"/>
      <c r="F272" s="83"/>
      <c r="G272" s="84"/>
      <c r="H272" s="84"/>
      <c r="I272" s="84"/>
      <c r="J272" s="85"/>
      <c r="K272" s="248"/>
      <c r="L272" s="54"/>
      <c r="M272" s="54"/>
      <c r="N272" s="268"/>
      <c r="O272" s="491"/>
      <c r="P272" s="356"/>
    </row>
    <row r="273" spans="1:16" ht="16.5" thickBot="1" x14ac:dyDescent="0.3">
      <c r="A273" s="351"/>
      <c r="B273" s="330"/>
      <c r="C273" s="382"/>
      <c r="D273" s="383"/>
      <c r="E273" s="384"/>
      <c r="F273" s="83"/>
      <c r="G273" s="84"/>
      <c r="H273" s="84"/>
      <c r="I273" s="84"/>
      <c r="J273" s="85"/>
      <c r="K273" s="248"/>
      <c r="L273" s="54"/>
      <c r="M273" s="54"/>
      <c r="N273" s="268"/>
      <c r="O273" s="491"/>
      <c r="P273" s="356"/>
    </row>
    <row r="274" spans="1:16" ht="111" customHeight="1" thickBot="1" x14ac:dyDescent="0.3">
      <c r="A274" s="352"/>
      <c r="B274" s="349"/>
      <c r="C274" s="385"/>
      <c r="D274" s="386"/>
      <c r="E274" s="387"/>
      <c r="F274" s="109"/>
      <c r="G274" s="110"/>
      <c r="H274" s="110"/>
      <c r="I274" s="110"/>
      <c r="J274" s="111"/>
      <c r="K274" s="439" t="s">
        <v>50</v>
      </c>
      <c r="L274" s="440"/>
      <c r="M274" s="441"/>
      <c r="N274" s="269">
        <f>(N255+N256+N257+N258+N259+N260+N261+N262+N263+N264+N265+N266+N267+N268+N269+N270)/16</f>
        <v>96.639473684210515</v>
      </c>
      <c r="O274" s="492"/>
      <c r="P274" s="379"/>
    </row>
    <row r="275" spans="1:16" ht="40.5" x14ac:dyDescent="0.3">
      <c r="A275" s="350">
        <v>13</v>
      </c>
      <c r="B275" s="329" t="s">
        <v>197</v>
      </c>
      <c r="C275" s="67">
        <v>50</v>
      </c>
      <c r="D275" s="67">
        <v>50</v>
      </c>
      <c r="E275" s="67">
        <f>D275/C275*100</f>
        <v>100</v>
      </c>
      <c r="F275" s="55" t="s">
        <v>6</v>
      </c>
      <c r="G275" s="56">
        <f>G276+G277+G278+G279</f>
        <v>93.7</v>
      </c>
      <c r="H275" s="56">
        <f>H276+H277+H278+H279</f>
        <v>93.2</v>
      </c>
      <c r="I275" s="56">
        <f>H275/G275*100</f>
        <v>99.466382070437561</v>
      </c>
      <c r="J275" s="69">
        <f>E275/I275*100</f>
        <v>100.5364806866953</v>
      </c>
      <c r="K275" s="270" t="s">
        <v>194</v>
      </c>
      <c r="L275" s="48">
        <v>32</v>
      </c>
      <c r="M275" s="124">
        <v>45.6</v>
      </c>
      <c r="N275" s="200">
        <f>M275/L275*100</f>
        <v>142.5</v>
      </c>
      <c r="O275" s="460">
        <f>N291*J275/100</f>
        <v>114.77914878397715</v>
      </c>
      <c r="P275" s="463" t="s">
        <v>145</v>
      </c>
    </row>
    <row r="276" spans="1:16" ht="73.5" x14ac:dyDescent="0.3">
      <c r="A276" s="351"/>
      <c r="B276" s="330"/>
      <c r="C276" s="357"/>
      <c r="D276" s="380"/>
      <c r="E276" s="381"/>
      <c r="F276" s="61" t="s">
        <v>53</v>
      </c>
      <c r="G276" s="62"/>
      <c r="H276" s="62"/>
      <c r="I276" s="56" t="e">
        <f>H276/G276*100</f>
        <v>#DIV/0!</v>
      </c>
      <c r="J276" s="63" t="e">
        <f>E276/I276*100</f>
        <v>#DIV/0!</v>
      </c>
      <c r="K276" s="271" t="s">
        <v>195</v>
      </c>
      <c r="L276" s="48">
        <v>83.3</v>
      </c>
      <c r="M276" s="124">
        <v>83.3</v>
      </c>
      <c r="N276" s="200">
        <f t="shared" ref="N276:N300" si="24">M276/L276*100</f>
        <v>100</v>
      </c>
      <c r="O276" s="461"/>
      <c r="P276" s="464"/>
    </row>
    <row r="277" spans="1:16" ht="63" x14ac:dyDescent="0.3">
      <c r="A277" s="351"/>
      <c r="B277" s="330"/>
      <c r="C277" s="382"/>
      <c r="D277" s="383"/>
      <c r="E277" s="384"/>
      <c r="F277" s="61" t="s">
        <v>52</v>
      </c>
      <c r="G277" s="62"/>
      <c r="H277" s="62"/>
      <c r="I277" s="56" t="e">
        <f>H277/G277*100</f>
        <v>#DIV/0!</v>
      </c>
      <c r="J277" s="63" t="e">
        <f>E277/I277*100</f>
        <v>#DIV/0!</v>
      </c>
      <c r="K277" s="272" t="s">
        <v>196</v>
      </c>
      <c r="L277" s="48">
        <v>65</v>
      </c>
      <c r="M277" s="124">
        <v>65</v>
      </c>
      <c r="N277" s="200">
        <f>M277/L277*100</f>
        <v>100</v>
      </c>
      <c r="O277" s="461"/>
      <c r="P277" s="464"/>
    </row>
    <row r="278" spans="1:16" ht="51" thickBot="1" x14ac:dyDescent="0.3">
      <c r="A278" s="351"/>
      <c r="B278" s="330"/>
      <c r="C278" s="382"/>
      <c r="D278" s="383"/>
      <c r="E278" s="384"/>
      <c r="F278" s="61" t="s">
        <v>54</v>
      </c>
      <c r="G278" s="62">
        <v>93.7</v>
      </c>
      <c r="H278" s="62">
        <v>93.2</v>
      </c>
      <c r="I278" s="56">
        <f t="shared" ref="I278:I279" si="25">H278/G278*100</f>
        <v>99.466382070437561</v>
      </c>
      <c r="J278" s="63">
        <f>E278/I278*100</f>
        <v>0</v>
      </c>
      <c r="K278" s="248"/>
      <c r="L278" s="166"/>
      <c r="M278" s="167"/>
      <c r="N278" s="200" t="e">
        <f t="shared" si="24"/>
        <v>#DIV/0!</v>
      </c>
      <c r="O278" s="461"/>
      <c r="P278" s="464"/>
    </row>
    <row r="279" spans="1:16" ht="50.25" thickBot="1" x14ac:dyDescent="0.3">
      <c r="A279" s="351"/>
      <c r="B279" s="330"/>
      <c r="C279" s="382"/>
      <c r="D279" s="383"/>
      <c r="E279" s="384"/>
      <c r="F279" s="65" t="s">
        <v>55</v>
      </c>
      <c r="G279" s="62"/>
      <c r="H279" s="62"/>
      <c r="I279" s="56" t="e">
        <f t="shared" si="25"/>
        <v>#DIV/0!</v>
      </c>
      <c r="J279" s="63" t="e">
        <f>E279/I279*100</f>
        <v>#DIV/0!</v>
      </c>
      <c r="K279" s="242"/>
      <c r="L279" s="166"/>
      <c r="M279" s="167"/>
      <c r="N279" s="200" t="e">
        <f t="shared" si="24"/>
        <v>#DIV/0!</v>
      </c>
      <c r="O279" s="461"/>
      <c r="P279" s="464"/>
    </row>
    <row r="280" spans="1:16" ht="16.5" thickBot="1" x14ac:dyDescent="0.3">
      <c r="A280" s="351"/>
      <c r="B280" s="330"/>
      <c r="C280" s="382"/>
      <c r="D280" s="383"/>
      <c r="E280" s="384"/>
      <c r="F280" s="79"/>
      <c r="G280" s="80"/>
      <c r="H280" s="80"/>
      <c r="I280" s="80"/>
      <c r="J280" s="81"/>
      <c r="K280" s="248"/>
      <c r="L280" s="54"/>
      <c r="M280" s="54"/>
      <c r="N280" s="200" t="e">
        <f t="shared" si="24"/>
        <v>#DIV/0!</v>
      </c>
      <c r="O280" s="461"/>
      <c r="P280" s="464"/>
    </row>
    <row r="281" spans="1:16" ht="16.5" thickBot="1" x14ac:dyDescent="0.3">
      <c r="A281" s="351"/>
      <c r="B281" s="330"/>
      <c r="C281" s="382"/>
      <c r="D281" s="383"/>
      <c r="E281" s="384"/>
      <c r="F281" s="83"/>
      <c r="G281" s="84"/>
      <c r="H281" s="84"/>
      <c r="I281" s="84"/>
      <c r="J281" s="85"/>
      <c r="K281" s="248"/>
      <c r="L281" s="54"/>
      <c r="M281" s="54"/>
      <c r="N281" s="200" t="e">
        <f t="shared" si="24"/>
        <v>#DIV/0!</v>
      </c>
      <c r="O281" s="461"/>
      <c r="P281" s="464"/>
    </row>
    <row r="282" spans="1:16" ht="16.5" thickBot="1" x14ac:dyDescent="0.3">
      <c r="A282" s="351"/>
      <c r="B282" s="330"/>
      <c r="C282" s="382"/>
      <c r="D282" s="383"/>
      <c r="E282" s="384"/>
      <c r="F282" s="83"/>
      <c r="G282" s="84"/>
      <c r="H282" s="84"/>
      <c r="I282" s="84"/>
      <c r="J282" s="85"/>
      <c r="K282" s="248"/>
      <c r="L282" s="54"/>
      <c r="M282" s="54"/>
      <c r="N282" s="200" t="e">
        <f t="shared" si="24"/>
        <v>#DIV/0!</v>
      </c>
      <c r="O282" s="461"/>
      <c r="P282" s="464"/>
    </row>
    <row r="283" spans="1:16" ht="16.5" thickBot="1" x14ac:dyDescent="0.3">
      <c r="A283" s="351"/>
      <c r="B283" s="330"/>
      <c r="C283" s="382"/>
      <c r="D283" s="383"/>
      <c r="E283" s="384"/>
      <c r="F283" s="83"/>
      <c r="G283" s="84"/>
      <c r="H283" s="84"/>
      <c r="I283" s="84"/>
      <c r="J283" s="85"/>
      <c r="K283" s="242"/>
      <c r="L283" s="54"/>
      <c r="M283" s="54"/>
      <c r="N283" s="200" t="e">
        <f t="shared" si="24"/>
        <v>#DIV/0!</v>
      </c>
      <c r="O283" s="461"/>
      <c r="P283" s="464"/>
    </row>
    <row r="284" spans="1:16" ht="16.5" thickBot="1" x14ac:dyDescent="0.3">
      <c r="A284" s="351"/>
      <c r="B284" s="330"/>
      <c r="C284" s="382"/>
      <c r="D284" s="383"/>
      <c r="E284" s="384"/>
      <c r="F284" s="83"/>
      <c r="G284" s="84"/>
      <c r="H284" s="84"/>
      <c r="I284" s="84"/>
      <c r="J284" s="85"/>
      <c r="K284" s="248"/>
      <c r="L284" s="54"/>
      <c r="M284" s="54"/>
      <c r="N284" s="200" t="e">
        <f t="shared" si="24"/>
        <v>#DIV/0!</v>
      </c>
      <c r="O284" s="461"/>
      <c r="P284" s="464"/>
    </row>
    <row r="285" spans="1:16" ht="16.5" thickBot="1" x14ac:dyDescent="0.3">
      <c r="A285" s="351"/>
      <c r="B285" s="330"/>
      <c r="C285" s="382"/>
      <c r="D285" s="383"/>
      <c r="E285" s="384"/>
      <c r="F285" s="83"/>
      <c r="G285" s="84"/>
      <c r="H285" s="84"/>
      <c r="I285" s="84"/>
      <c r="J285" s="85"/>
      <c r="K285" s="248"/>
      <c r="L285" s="54"/>
      <c r="M285" s="54"/>
      <c r="N285" s="200" t="e">
        <f t="shared" si="24"/>
        <v>#DIV/0!</v>
      </c>
      <c r="O285" s="461"/>
      <c r="P285" s="464"/>
    </row>
    <row r="286" spans="1:16" ht="16.5" thickBot="1" x14ac:dyDescent="0.3">
      <c r="A286" s="351"/>
      <c r="B286" s="330"/>
      <c r="C286" s="382"/>
      <c r="D286" s="383"/>
      <c r="E286" s="384"/>
      <c r="F286" s="83"/>
      <c r="G286" s="84"/>
      <c r="H286" s="84"/>
      <c r="I286" s="84"/>
      <c r="J286" s="85"/>
      <c r="K286" s="248"/>
      <c r="L286" s="54"/>
      <c r="M286" s="54"/>
      <c r="N286" s="200" t="e">
        <f t="shared" si="24"/>
        <v>#DIV/0!</v>
      </c>
      <c r="O286" s="461"/>
      <c r="P286" s="464"/>
    </row>
    <row r="287" spans="1:16" ht="16.5" thickBot="1" x14ac:dyDescent="0.3">
      <c r="A287" s="351"/>
      <c r="B287" s="330"/>
      <c r="C287" s="382"/>
      <c r="D287" s="383"/>
      <c r="E287" s="384"/>
      <c r="F287" s="83"/>
      <c r="G287" s="84"/>
      <c r="H287" s="84"/>
      <c r="I287" s="84"/>
      <c r="J287" s="85"/>
      <c r="K287" s="242"/>
      <c r="L287" s="54"/>
      <c r="M287" s="54"/>
      <c r="N287" s="200" t="e">
        <f t="shared" si="24"/>
        <v>#DIV/0!</v>
      </c>
      <c r="O287" s="461"/>
      <c r="P287" s="464"/>
    </row>
    <row r="288" spans="1:16" ht="16.5" thickBot="1" x14ac:dyDescent="0.3">
      <c r="A288" s="351"/>
      <c r="B288" s="330"/>
      <c r="C288" s="382"/>
      <c r="D288" s="383"/>
      <c r="E288" s="384"/>
      <c r="F288" s="83"/>
      <c r="G288" s="84"/>
      <c r="H288" s="84"/>
      <c r="I288" s="84"/>
      <c r="J288" s="85"/>
      <c r="K288" s="248"/>
      <c r="L288" s="54"/>
      <c r="M288" s="54"/>
      <c r="N288" s="200" t="e">
        <f t="shared" si="24"/>
        <v>#DIV/0!</v>
      </c>
      <c r="O288" s="461"/>
      <c r="P288" s="464"/>
    </row>
    <row r="289" spans="1:16" ht="16.5" thickBot="1" x14ac:dyDescent="0.3">
      <c r="A289" s="351"/>
      <c r="B289" s="330"/>
      <c r="C289" s="382"/>
      <c r="D289" s="383"/>
      <c r="E289" s="384"/>
      <c r="F289" s="83"/>
      <c r="G289" s="84"/>
      <c r="H289" s="84"/>
      <c r="I289" s="84"/>
      <c r="J289" s="85"/>
      <c r="K289" s="248"/>
      <c r="L289" s="54"/>
      <c r="M289" s="54"/>
      <c r="N289" s="200" t="e">
        <f t="shared" si="24"/>
        <v>#DIV/0!</v>
      </c>
      <c r="O289" s="461"/>
      <c r="P289" s="464"/>
    </row>
    <row r="290" spans="1:16" ht="16.5" thickBot="1" x14ac:dyDescent="0.3">
      <c r="A290" s="351"/>
      <c r="B290" s="330"/>
      <c r="C290" s="382"/>
      <c r="D290" s="383"/>
      <c r="E290" s="384"/>
      <c r="F290" s="83"/>
      <c r="G290" s="84"/>
      <c r="H290" s="84"/>
      <c r="I290" s="84"/>
      <c r="J290" s="85"/>
      <c r="K290" s="248"/>
      <c r="L290" s="54"/>
      <c r="M290" s="54"/>
      <c r="N290" s="200" t="e">
        <f t="shared" si="24"/>
        <v>#DIV/0!</v>
      </c>
      <c r="O290" s="461"/>
      <c r="P290" s="464"/>
    </row>
    <row r="291" spans="1:16" ht="16.5" thickBot="1" x14ac:dyDescent="0.3">
      <c r="A291" s="352"/>
      <c r="B291" s="349"/>
      <c r="C291" s="385"/>
      <c r="D291" s="386"/>
      <c r="E291" s="387"/>
      <c r="F291" s="109"/>
      <c r="G291" s="110"/>
      <c r="H291" s="110"/>
      <c r="I291" s="110"/>
      <c r="J291" s="111"/>
      <c r="K291" s="364" t="s">
        <v>50</v>
      </c>
      <c r="L291" s="440"/>
      <c r="M291" s="441"/>
      <c r="N291" s="256">
        <f>(N275+N276+N277)/3</f>
        <v>114.16666666666667</v>
      </c>
      <c r="O291" s="462"/>
      <c r="P291" s="465"/>
    </row>
    <row r="292" spans="1:16" ht="40.5" customHeight="1" thickBot="1" x14ac:dyDescent="0.55000000000000004">
      <c r="A292" s="505">
        <v>14</v>
      </c>
      <c r="B292" s="508" t="s">
        <v>178</v>
      </c>
      <c r="C292" s="273">
        <v>60</v>
      </c>
      <c r="D292" s="273">
        <v>55</v>
      </c>
      <c r="E292" s="274">
        <f>D292/C292*100</f>
        <v>91.666666666666657</v>
      </c>
      <c r="F292" s="239" t="s">
        <v>6</v>
      </c>
      <c r="G292" s="240">
        <v>26.3</v>
      </c>
      <c r="H292" s="240">
        <v>20.9</v>
      </c>
      <c r="I292" s="56">
        <f>H292/G292*100</f>
        <v>79.467680608365015</v>
      </c>
      <c r="J292" s="69">
        <f>E292/I292*100</f>
        <v>115.35087719298245</v>
      </c>
      <c r="K292" s="275" t="s">
        <v>170</v>
      </c>
      <c r="L292" s="276">
        <v>60</v>
      </c>
      <c r="M292" s="276">
        <v>55</v>
      </c>
      <c r="N292" s="277">
        <f t="shared" si="24"/>
        <v>91.666666666666657</v>
      </c>
      <c r="O292" s="511">
        <f>N313*J292/100</f>
        <v>101.09477010427301</v>
      </c>
      <c r="P292" s="514" t="s">
        <v>145</v>
      </c>
    </row>
    <row r="293" spans="1:16" s="47" customFormat="1" ht="70.5" customHeight="1" x14ac:dyDescent="0.5">
      <c r="A293" s="506"/>
      <c r="B293" s="509"/>
      <c r="C293" s="517" t="s">
        <v>235</v>
      </c>
      <c r="D293" s="518"/>
      <c r="E293" s="519"/>
      <c r="F293" s="245" t="s">
        <v>53</v>
      </c>
      <c r="G293" s="246"/>
      <c r="H293" s="246"/>
      <c r="I293" s="56" t="e">
        <f>H293/G293*100</f>
        <v>#DIV/0!</v>
      </c>
      <c r="J293" s="63" t="e">
        <f>E293/I293*100</f>
        <v>#DIV/0!</v>
      </c>
      <c r="K293" s="275" t="s">
        <v>171</v>
      </c>
      <c r="L293" s="276">
        <v>35</v>
      </c>
      <c r="M293" s="276">
        <v>30</v>
      </c>
      <c r="N293" s="277">
        <f t="shared" si="24"/>
        <v>85.714285714285708</v>
      </c>
      <c r="O293" s="512"/>
      <c r="P293" s="515"/>
    </row>
    <row r="294" spans="1:16" s="47" customFormat="1" ht="75.75" x14ac:dyDescent="0.5">
      <c r="A294" s="506"/>
      <c r="B294" s="509"/>
      <c r="C294" s="520"/>
      <c r="D294" s="521"/>
      <c r="E294" s="522"/>
      <c r="F294" s="245" t="s">
        <v>52</v>
      </c>
      <c r="G294" s="246"/>
      <c r="H294" s="246"/>
      <c r="I294" s="56" t="e">
        <f>H294/G294*100</f>
        <v>#DIV/0!</v>
      </c>
      <c r="J294" s="63" t="e">
        <f>E294/I294*100</f>
        <v>#DIV/0!</v>
      </c>
      <c r="K294" s="275" t="s">
        <v>172</v>
      </c>
      <c r="L294" s="276">
        <v>98</v>
      </c>
      <c r="M294" s="276">
        <v>98</v>
      </c>
      <c r="N294" s="277">
        <f t="shared" si="24"/>
        <v>100</v>
      </c>
      <c r="O294" s="512"/>
      <c r="P294" s="515"/>
    </row>
    <row r="295" spans="1:16" s="47" customFormat="1" ht="59.25" x14ac:dyDescent="0.5">
      <c r="A295" s="506"/>
      <c r="B295" s="509"/>
      <c r="C295" s="520"/>
      <c r="D295" s="521"/>
      <c r="E295" s="522"/>
      <c r="F295" s="245" t="s">
        <v>54</v>
      </c>
      <c r="G295" s="152">
        <v>26.3</v>
      </c>
      <c r="H295" s="246">
        <v>20.9</v>
      </c>
      <c r="I295" s="56">
        <f t="shared" ref="I295:I296" si="26">H295/G295*100</f>
        <v>79.467680608365015</v>
      </c>
      <c r="J295" s="63">
        <f>E295/I295*100</f>
        <v>0</v>
      </c>
      <c r="K295" s="275" t="s">
        <v>173</v>
      </c>
      <c r="L295" s="276">
        <v>50</v>
      </c>
      <c r="M295" s="276">
        <v>30</v>
      </c>
      <c r="N295" s="277">
        <f t="shared" si="24"/>
        <v>60</v>
      </c>
      <c r="O295" s="512"/>
      <c r="P295" s="515"/>
    </row>
    <row r="296" spans="1:16" s="47" customFormat="1" ht="99" x14ac:dyDescent="0.5">
      <c r="A296" s="506"/>
      <c r="B296" s="509"/>
      <c r="C296" s="520"/>
      <c r="D296" s="521"/>
      <c r="E296" s="522"/>
      <c r="F296" s="250" t="s">
        <v>55</v>
      </c>
      <c r="G296" s="246"/>
      <c r="H296" s="246">
        <v>60</v>
      </c>
      <c r="I296" s="56" t="e">
        <f t="shared" si="26"/>
        <v>#DIV/0!</v>
      </c>
      <c r="J296" s="63" t="e">
        <f>E296/I296*100</f>
        <v>#DIV/0!</v>
      </c>
      <c r="K296" s="275" t="s">
        <v>174</v>
      </c>
      <c r="L296" s="276">
        <v>15</v>
      </c>
      <c r="M296" s="276">
        <v>15</v>
      </c>
      <c r="N296" s="277">
        <f t="shared" si="24"/>
        <v>100</v>
      </c>
      <c r="O296" s="512"/>
      <c r="P296" s="515"/>
    </row>
    <row r="297" spans="1:16" s="47" customFormat="1" ht="84" x14ac:dyDescent="0.5">
      <c r="A297" s="506"/>
      <c r="B297" s="509"/>
      <c r="C297" s="520"/>
      <c r="D297" s="521"/>
      <c r="E297" s="522"/>
      <c r="F297" s="79"/>
      <c r="G297" s="80"/>
      <c r="H297" s="80"/>
      <c r="I297" s="80"/>
      <c r="J297" s="80"/>
      <c r="K297" s="275" t="s">
        <v>175</v>
      </c>
      <c r="L297" s="276">
        <v>9</v>
      </c>
      <c r="M297" s="276">
        <v>9</v>
      </c>
      <c r="N297" s="277">
        <f t="shared" si="24"/>
        <v>100</v>
      </c>
      <c r="O297" s="512"/>
      <c r="P297" s="515"/>
    </row>
    <row r="298" spans="1:16" s="47" customFormat="1" ht="43.5" x14ac:dyDescent="0.5">
      <c r="A298" s="506"/>
      <c r="B298" s="509"/>
      <c r="C298" s="520"/>
      <c r="D298" s="521"/>
      <c r="E298" s="522"/>
      <c r="F298" s="83"/>
      <c r="G298" s="84"/>
      <c r="H298" s="84"/>
      <c r="I298" s="84"/>
      <c r="J298" s="84"/>
      <c r="K298" s="275" t="s">
        <v>234</v>
      </c>
      <c r="L298" s="276">
        <v>4</v>
      </c>
      <c r="M298" s="276">
        <v>3</v>
      </c>
      <c r="N298" s="277">
        <f t="shared" si="24"/>
        <v>75</v>
      </c>
      <c r="O298" s="512"/>
      <c r="P298" s="515"/>
    </row>
    <row r="299" spans="1:16" s="47" customFormat="1" ht="43.5" x14ac:dyDescent="0.5">
      <c r="A299" s="506"/>
      <c r="B299" s="509"/>
      <c r="C299" s="520"/>
      <c r="D299" s="521"/>
      <c r="E299" s="522"/>
      <c r="F299" s="83"/>
      <c r="G299" s="84"/>
      <c r="H299" s="84"/>
      <c r="I299" s="84"/>
      <c r="J299" s="84"/>
      <c r="K299" s="275" t="s">
        <v>176</v>
      </c>
      <c r="L299" s="276">
        <v>9</v>
      </c>
      <c r="M299" s="276">
        <v>8</v>
      </c>
      <c r="N299" s="277">
        <f t="shared" si="24"/>
        <v>88.888888888888886</v>
      </c>
      <c r="O299" s="512"/>
      <c r="P299" s="515"/>
    </row>
    <row r="300" spans="1:16" s="47" customFormat="1" ht="44.25" thickBot="1" x14ac:dyDescent="0.55000000000000004">
      <c r="A300" s="506"/>
      <c r="B300" s="509"/>
      <c r="C300" s="520"/>
      <c r="D300" s="521"/>
      <c r="E300" s="522"/>
      <c r="F300" s="83"/>
      <c r="G300" s="84"/>
      <c r="H300" s="84"/>
      <c r="I300" s="84"/>
      <c r="J300" s="84"/>
      <c r="K300" s="275" t="s">
        <v>177</v>
      </c>
      <c r="L300" s="276">
        <v>80</v>
      </c>
      <c r="M300" s="276">
        <v>70</v>
      </c>
      <c r="N300" s="277">
        <f t="shared" si="24"/>
        <v>87.5</v>
      </c>
      <c r="O300" s="512"/>
      <c r="P300" s="515"/>
    </row>
    <row r="301" spans="1:16" s="47" customFormat="1" ht="34.5" thickBot="1" x14ac:dyDescent="0.3">
      <c r="A301" s="506"/>
      <c r="B301" s="509"/>
      <c r="C301" s="520"/>
      <c r="D301" s="521"/>
      <c r="E301" s="522"/>
      <c r="F301" s="83"/>
      <c r="G301" s="84"/>
      <c r="H301" s="84"/>
      <c r="I301" s="84"/>
      <c r="J301" s="85"/>
      <c r="K301" s="278"/>
      <c r="L301" s="279"/>
      <c r="M301" s="280"/>
      <c r="N301" s="281"/>
      <c r="O301" s="512"/>
      <c r="P301" s="515"/>
    </row>
    <row r="302" spans="1:16" s="47" customFormat="1" ht="34.5" thickBot="1" x14ac:dyDescent="0.3">
      <c r="A302" s="506"/>
      <c r="B302" s="509"/>
      <c r="C302" s="520"/>
      <c r="D302" s="521"/>
      <c r="E302" s="522"/>
      <c r="F302" s="83"/>
      <c r="G302" s="84"/>
      <c r="H302" s="84"/>
      <c r="I302" s="84"/>
      <c r="J302" s="85"/>
      <c r="K302" s="282"/>
      <c r="L302" s="279"/>
      <c r="M302" s="280"/>
      <c r="N302" s="281"/>
      <c r="O302" s="512"/>
      <c r="P302" s="515"/>
    </row>
    <row r="303" spans="1:16" ht="34.5" thickBot="1" x14ac:dyDescent="0.55000000000000004">
      <c r="A303" s="506"/>
      <c r="B303" s="509"/>
      <c r="C303" s="520"/>
      <c r="D303" s="521"/>
      <c r="E303" s="522"/>
      <c r="F303" s="83"/>
      <c r="G303" s="84"/>
      <c r="H303" s="84"/>
      <c r="I303" s="84"/>
      <c r="J303" s="85"/>
      <c r="K303" s="283"/>
      <c r="L303" s="284"/>
      <c r="M303" s="280"/>
      <c r="N303" s="285"/>
      <c r="O303" s="512"/>
      <c r="P303" s="515"/>
    </row>
    <row r="304" spans="1:16" ht="34.5" thickBot="1" x14ac:dyDescent="0.55000000000000004">
      <c r="A304" s="506"/>
      <c r="B304" s="509"/>
      <c r="C304" s="520"/>
      <c r="D304" s="521"/>
      <c r="E304" s="522"/>
      <c r="F304" s="83"/>
      <c r="G304" s="84"/>
      <c r="H304" s="84"/>
      <c r="I304" s="84"/>
      <c r="J304" s="85"/>
      <c r="K304" s="283"/>
      <c r="L304" s="279"/>
      <c r="M304" s="280"/>
      <c r="N304" s="285"/>
      <c r="O304" s="512"/>
      <c r="P304" s="515"/>
    </row>
    <row r="305" spans="1:16" ht="34.5" thickBot="1" x14ac:dyDescent="0.55000000000000004">
      <c r="A305" s="506"/>
      <c r="B305" s="509"/>
      <c r="C305" s="520"/>
      <c r="D305" s="521"/>
      <c r="E305" s="522"/>
      <c r="F305" s="83"/>
      <c r="G305" s="84"/>
      <c r="H305" s="84"/>
      <c r="I305" s="84"/>
      <c r="J305" s="85"/>
      <c r="K305" s="283"/>
      <c r="L305" s="279"/>
      <c r="M305" s="280"/>
      <c r="N305" s="285"/>
      <c r="O305" s="512"/>
      <c r="P305" s="515"/>
    </row>
    <row r="306" spans="1:16" ht="34.5" thickBot="1" x14ac:dyDescent="0.55000000000000004">
      <c r="A306" s="506"/>
      <c r="B306" s="509"/>
      <c r="C306" s="520"/>
      <c r="D306" s="521"/>
      <c r="E306" s="522"/>
      <c r="F306" s="83"/>
      <c r="G306" s="84"/>
      <c r="H306" s="84"/>
      <c r="I306" s="84"/>
      <c r="J306" s="85"/>
      <c r="K306" s="283"/>
      <c r="L306" s="279"/>
      <c r="M306" s="280"/>
      <c r="N306" s="285"/>
      <c r="O306" s="512"/>
      <c r="P306" s="515"/>
    </row>
    <row r="307" spans="1:16" ht="34.5" thickBot="1" x14ac:dyDescent="0.55000000000000004">
      <c r="A307" s="506"/>
      <c r="B307" s="509"/>
      <c r="C307" s="520"/>
      <c r="D307" s="521"/>
      <c r="E307" s="522"/>
      <c r="F307" s="83"/>
      <c r="G307" s="84"/>
      <c r="H307" s="84"/>
      <c r="I307" s="84"/>
      <c r="J307" s="85"/>
      <c r="K307" s="286"/>
      <c r="L307" s="287"/>
      <c r="M307" s="287"/>
      <c r="N307" s="285"/>
      <c r="O307" s="512"/>
      <c r="P307" s="515"/>
    </row>
    <row r="308" spans="1:16" ht="34.5" thickBot="1" x14ac:dyDescent="0.55000000000000004">
      <c r="A308" s="506"/>
      <c r="B308" s="509"/>
      <c r="C308" s="520"/>
      <c r="D308" s="521"/>
      <c r="E308" s="522"/>
      <c r="F308" s="109"/>
      <c r="G308" s="110"/>
      <c r="H308" s="110"/>
      <c r="I308" s="110"/>
      <c r="J308" s="111"/>
      <c r="K308" s="286"/>
      <c r="L308" s="287"/>
      <c r="M308" s="287"/>
      <c r="N308" s="285"/>
      <c r="O308" s="512"/>
      <c r="P308" s="515"/>
    </row>
    <row r="309" spans="1:16" ht="34.5" thickBot="1" x14ac:dyDescent="0.55000000000000004">
      <c r="A309" s="506"/>
      <c r="B309" s="509"/>
      <c r="C309" s="520"/>
      <c r="D309" s="521"/>
      <c r="E309" s="522"/>
      <c r="F309" s="288"/>
      <c r="G309" s="289"/>
      <c r="H309" s="289"/>
      <c r="I309" s="289"/>
      <c r="J309" s="290"/>
      <c r="K309" s="286"/>
      <c r="L309" s="287"/>
      <c r="M309" s="287"/>
      <c r="N309" s="285"/>
      <c r="O309" s="512"/>
      <c r="P309" s="515"/>
    </row>
    <row r="310" spans="1:16" ht="34.5" thickBot="1" x14ac:dyDescent="0.55000000000000004">
      <c r="A310" s="506"/>
      <c r="B310" s="509"/>
      <c r="C310" s="520"/>
      <c r="D310" s="521"/>
      <c r="E310" s="522"/>
      <c r="F310" s="288"/>
      <c r="G310" s="289"/>
      <c r="H310" s="289"/>
      <c r="I310" s="289"/>
      <c r="J310" s="290"/>
      <c r="K310" s="286"/>
      <c r="L310" s="287"/>
      <c r="M310" s="287"/>
      <c r="N310" s="285"/>
      <c r="O310" s="512"/>
      <c r="P310" s="515"/>
    </row>
    <row r="311" spans="1:16" ht="34.5" thickBot="1" x14ac:dyDescent="0.55000000000000004">
      <c r="A311" s="506"/>
      <c r="B311" s="509"/>
      <c r="C311" s="520"/>
      <c r="D311" s="521"/>
      <c r="E311" s="522"/>
      <c r="F311" s="288"/>
      <c r="G311" s="289"/>
      <c r="H311" s="289"/>
      <c r="I311" s="289"/>
      <c r="J311" s="290"/>
      <c r="K311" s="282"/>
      <c r="L311" s="291"/>
      <c r="M311" s="291"/>
      <c r="N311" s="285"/>
      <c r="O311" s="512"/>
      <c r="P311" s="515"/>
    </row>
    <row r="312" spans="1:16" ht="34.5" thickBot="1" x14ac:dyDescent="0.55000000000000004">
      <c r="A312" s="506"/>
      <c r="B312" s="509"/>
      <c r="C312" s="520"/>
      <c r="D312" s="521"/>
      <c r="E312" s="522"/>
      <c r="F312" s="288"/>
      <c r="G312" s="289"/>
      <c r="H312" s="289"/>
      <c r="I312" s="289"/>
      <c r="J312" s="290"/>
      <c r="K312" s="292"/>
      <c r="L312" s="291"/>
      <c r="M312" s="291"/>
      <c r="N312" s="285"/>
      <c r="O312" s="512"/>
      <c r="P312" s="515"/>
    </row>
    <row r="313" spans="1:16" ht="60.75" customHeight="1" thickBot="1" x14ac:dyDescent="0.3">
      <c r="A313" s="507"/>
      <c r="B313" s="510"/>
      <c r="C313" s="523"/>
      <c r="D313" s="524"/>
      <c r="E313" s="525"/>
      <c r="F313" s="293"/>
      <c r="G313" s="294"/>
      <c r="H313" s="294"/>
      <c r="I313" s="294"/>
      <c r="J313" s="295"/>
      <c r="K313" s="296" t="s">
        <v>50</v>
      </c>
      <c r="L313" s="493"/>
      <c r="M313" s="494"/>
      <c r="N313" s="297">
        <f>SUM(N292:N300)/9</f>
        <v>87.641093474426796</v>
      </c>
      <c r="O313" s="513"/>
      <c r="P313" s="516"/>
    </row>
    <row r="314" spans="1:16" ht="41.25" thickTop="1" x14ac:dyDescent="0.35">
      <c r="A314" s="346">
        <v>15</v>
      </c>
      <c r="B314" s="435" t="s">
        <v>153</v>
      </c>
      <c r="C314" s="67">
        <v>8</v>
      </c>
      <c r="D314" s="67">
        <v>7</v>
      </c>
      <c r="E314" s="67">
        <f>D314/C314*100</f>
        <v>87.5</v>
      </c>
      <c r="F314" s="115" t="s">
        <v>6</v>
      </c>
      <c r="G314" s="116">
        <v>20</v>
      </c>
      <c r="H314" s="116">
        <v>20</v>
      </c>
      <c r="I314" s="116">
        <f>H314/G314*100</f>
        <v>100</v>
      </c>
      <c r="J314" s="298">
        <f>E314/I314*100</f>
        <v>87.5</v>
      </c>
      <c r="K314" s="299" t="s">
        <v>154</v>
      </c>
      <c r="L314" s="217">
        <v>40</v>
      </c>
      <c r="M314" s="218">
        <v>1</v>
      </c>
      <c r="N314" s="219">
        <f>M314/L314*100</f>
        <v>2.5</v>
      </c>
      <c r="O314" s="460">
        <f>N320*J314/100</f>
        <v>74.954391891891888</v>
      </c>
      <c r="P314" s="463" t="s">
        <v>162</v>
      </c>
    </row>
    <row r="315" spans="1:16" ht="82.5" x14ac:dyDescent="0.35">
      <c r="A315" s="347"/>
      <c r="B315" s="404"/>
      <c r="C315" s="357" t="s">
        <v>264</v>
      </c>
      <c r="D315" s="380"/>
      <c r="E315" s="381"/>
      <c r="F315" s="220" t="s">
        <v>53</v>
      </c>
      <c r="G315" s="122"/>
      <c r="H315" s="122"/>
      <c r="I315" s="116" t="e">
        <f>H315/G315*100</f>
        <v>#DIV/0!</v>
      </c>
      <c r="J315" s="117" t="e">
        <f>E315/I315*100</f>
        <v>#DIV/0!</v>
      </c>
      <c r="K315" s="300" t="s">
        <v>155</v>
      </c>
      <c r="L315" s="222">
        <v>15</v>
      </c>
      <c r="M315" s="218">
        <v>16</v>
      </c>
      <c r="N315" s="219">
        <f t="shared" ref="N315:N318" si="27">M315/L315*100</f>
        <v>106.66666666666667</v>
      </c>
      <c r="O315" s="461"/>
      <c r="P315" s="464"/>
    </row>
    <row r="316" spans="1:16" ht="81" x14ac:dyDescent="0.35">
      <c r="A316" s="347"/>
      <c r="B316" s="404"/>
      <c r="C316" s="382"/>
      <c r="D316" s="383"/>
      <c r="E316" s="384"/>
      <c r="F316" s="220" t="s">
        <v>52</v>
      </c>
      <c r="G316" s="122"/>
      <c r="H316" s="122"/>
      <c r="I316" s="116" t="e">
        <f>H316/G316*100</f>
        <v>#DIV/0!</v>
      </c>
      <c r="J316" s="117" t="e">
        <f>E316/I316*100</f>
        <v>#DIV/0!</v>
      </c>
      <c r="K316" s="301" t="s">
        <v>156</v>
      </c>
      <c r="L316" s="217">
        <v>40</v>
      </c>
      <c r="M316" s="218">
        <v>0</v>
      </c>
      <c r="N316" s="219">
        <f t="shared" si="27"/>
        <v>0</v>
      </c>
      <c r="O316" s="461"/>
      <c r="P316" s="464"/>
    </row>
    <row r="317" spans="1:16" ht="63.75" x14ac:dyDescent="0.35">
      <c r="A317" s="347"/>
      <c r="B317" s="404"/>
      <c r="C317" s="382"/>
      <c r="D317" s="383"/>
      <c r="E317" s="384"/>
      <c r="F317" s="220" t="s">
        <v>54</v>
      </c>
      <c r="G317" s="122">
        <v>12</v>
      </c>
      <c r="H317" s="122">
        <v>12</v>
      </c>
      <c r="I317" s="116">
        <f>H317/G317*100</f>
        <v>100</v>
      </c>
      <c r="J317" s="117">
        <f>E317/I317*100</f>
        <v>0</v>
      </c>
      <c r="K317" s="301" t="s">
        <v>157</v>
      </c>
      <c r="L317" s="217">
        <v>0</v>
      </c>
      <c r="M317" s="218">
        <v>0</v>
      </c>
      <c r="N317" s="219">
        <v>0</v>
      </c>
      <c r="O317" s="461"/>
      <c r="P317" s="464"/>
    </row>
    <row r="318" spans="1:16" ht="90.75" x14ac:dyDescent="0.35">
      <c r="A318" s="347"/>
      <c r="B318" s="404"/>
      <c r="C318" s="382"/>
      <c r="D318" s="383"/>
      <c r="E318" s="384"/>
      <c r="F318" s="223" t="s">
        <v>55</v>
      </c>
      <c r="G318" s="122"/>
      <c r="H318" s="122"/>
      <c r="I318" s="116" t="e">
        <f>H318/G318*100</f>
        <v>#DIV/0!</v>
      </c>
      <c r="J318" s="117" t="e">
        <f>E318/I318*100</f>
        <v>#DIV/0!</v>
      </c>
      <c r="K318" s="301" t="s">
        <v>158</v>
      </c>
      <c r="L318" s="217">
        <v>37</v>
      </c>
      <c r="M318" s="218">
        <v>78</v>
      </c>
      <c r="N318" s="302">
        <f t="shared" si="27"/>
        <v>210.81081081081078</v>
      </c>
      <c r="O318" s="461"/>
      <c r="P318" s="464"/>
    </row>
    <row r="319" spans="1:16" ht="40.5" x14ac:dyDescent="0.35">
      <c r="A319" s="347"/>
      <c r="B319" s="404"/>
      <c r="C319" s="382"/>
      <c r="D319" s="383"/>
      <c r="E319" s="384"/>
      <c r="F319" s="225"/>
      <c r="G319" s="226"/>
      <c r="H319" s="226"/>
      <c r="I319" s="226"/>
      <c r="J319" s="227"/>
      <c r="K319" s="303" t="s">
        <v>159</v>
      </c>
      <c r="L319" s="229">
        <v>60</v>
      </c>
      <c r="M319" s="229">
        <v>65</v>
      </c>
      <c r="N319" s="302">
        <f>M319/L319*100</f>
        <v>108.33333333333333</v>
      </c>
      <c r="O319" s="461"/>
      <c r="P319" s="464"/>
    </row>
    <row r="320" spans="1:16" ht="21.75" thickBot="1" x14ac:dyDescent="0.4">
      <c r="A320" s="348"/>
      <c r="B320" s="405"/>
      <c r="C320" s="385"/>
      <c r="D320" s="386"/>
      <c r="E320" s="387"/>
      <c r="F320" s="233"/>
      <c r="G320" s="234"/>
      <c r="H320" s="234"/>
      <c r="I320" s="234"/>
      <c r="J320" s="235"/>
      <c r="K320" s="475" t="s">
        <v>50</v>
      </c>
      <c r="L320" s="476"/>
      <c r="M320" s="477"/>
      <c r="N320" s="304">
        <f>(N314+N315+N316+N317+N318+N319)/5</f>
        <v>85.662162162162161</v>
      </c>
      <c r="O320" s="462"/>
      <c r="P320" s="465"/>
    </row>
    <row r="321" spans="1:16" ht="38.25" x14ac:dyDescent="0.25">
      <c r="A321" s="350">
        <v>16</v>
      </c>
      <c r="B321" s="329" t="s">
        <v>297</v>
      </c>
      <c r="C321" s="67">
        <v>6</v>
      </c>
      <c r="D321" s="67">
        <v>4</v>
      </c>
      <c r="E321" s="305">
        <f>D321/C321*100</f>
        <v>66.666666666666657</v>
      </c>
      <c r="F321" s="55" t="s">
        <v>6</v>
      </c>
      <c r="G321" s="56">
        <f>G322+G323+G324+G325</f>
        <v>1895.5</v>
      </c>
      <c r="H321" s="56">
        <f>H322+H323+H324+H325</f>
        <v>1147.8999999999999</v>
      </c>
      <c r="I321" s="56">
        <f>H321/G321*100</f>
        <v>60.559219203376415</v>
      </c>
      <c r="J321" s="69">
        <f>E321/I321*100</f>
        <v>110.08508290501496</v>
      </c>
      <c r="K321" s="165" t="s">
        <v>299</v>
      </c>
      <c r="L321" s="166">
        <v>104.4</v>
      </c>
      <c r="M321" s="167">
        <v>90</v>
      </c>
      <c r="N321" s="306">
        <v>86.206896551724128</v>
      </c>
      <c r="O321" s="490">
        <f>N347*J321/100</f>
        <v>77.720068530940551</v>
      </c>
      <c r="P321" s="307" t="s">
        <v>162</v>
      </c>
    </row>
    <row r="322" spans="1:16" ht="66" x14ac:dyDescent="0.25">
      <c r="A322" s="501"/>
      <c r="B322" s="503"/>
      <c r="C322" s="357" t="s">
        <v>298</v>
      </c>
      <c r="D322" s="358"/>
      <c r="E322" s="359"/>
      <c r="F322" s="61" t="s">
        <v>53</v>
      </c>
      <c r="G322" s="62">
        <v>576</v>
      </c>
      <c r="H322" s="62">
        <v>576</v>
      </c>
      <c r="I322" s="56">
        <f>H322/G322*100</f>
        <v>100</v>
      </c>
      <c r="J322" s="63">
        <f>E322/I322*100</f>
        <v>0</v>
      </c>
      <c r="K322" s="168" t="s">
        <v>300</v>
      </c>
      <c r="L322" s="308">
        <v>103.9</v>
      </c>
      <c r="M322" s="167">
        <v>93</v>
      </c>
      <c r="N322" s="306">
        <v>89.509143407122224</v>
      </c>
      <c r="O322" s="491"/>
      <c r="P322" s="309"/>
    </row>
    <row r="323" spans="1:16" ht="45" x14ac:dyDescent="0.25">
      <c r="A323" s="501"/>
      <c r="B323" s="503"/>
      <c r="C323" s="360"/>
      <c r="D323" s="361"/>
      <c r="E323" s="362"/>
      <c r="F323" s="61" t="s">
        <v>52</v>
      </c>
      <c r="G323" s="62">
        <v>1124.9000000000001</v>
      </c>
      <c r="H323" s="62">
        <v>377.3</v>
      </c>
      <c r="I323" s="56">
        <f>H323/G323*100</f>
        <v>33.540759178593646</v>
      </c>
      <c r="J323" s="63">
        <f>E323/I323*100</f>
        <v>0</v>
      </c>
      <c r="K323" s="168" t="s">
        <v>301</v>
      </c>
      <c r="L323" s="166">
        <v>105.7</v>
      </c>
      <c r="M323" s="167">
        <v>40</v>
      </c>
      <c r="N323" s="306">
        <v>37.842951750236523</v>
      </c>
      <c r="O323" s="491"/>
      <c r="P323" s="309"/>
    </row>
    <row r="324" spans="1:16" ht="45" x14ac:dyDescent="0.25">
      <c r="A324" s="501"/>
      <c r="B324" s="503"/>
      <c r="C324" s="360"/>
      <c r="D324" s="361"/>
      <c r="E324" s="362"/>
      <c r="F324" s="61" t="s">
        <v>54</v>
      </c>
      <c r="G324" s="62">
        <v>194.6</v>
      </c>
      <c r="H324" s="62">
        <v>194.6</v>
      </c>
      <c r="I324" s="56">
        <f>H324/G324*100</f>
        <v>100</v>
      </c>
      <c r="J324" s="63"/>
      <c r="K324" s="168" t="s">
        <v>302</v>
      </c>
      <c r="L324" s="166">
        <v>34.799999999999997</v>
      </c>
      <c r="M324" s="167">
        <v>22</v>
      </c>
      <c r="N324" s="306">
        <v>63.218390804597703</v>
      </c>
      <c r="O324" s="491"/>
      <c r="P324" s="309"/>
    </row>
    <row r="325" spans="1:16" ht="50.25" x14ac:dyDescent="0.25">
      <c r="A325" s="501"/>
      <c r="B325" s="503"/>
      <c r="C325" s="360"/>
      <c r="D325" s="361"/>
      <c r="E325" s="362"/>
      <c r="F325" s="61" t="s">
        <v>54</v>
      </c>
      <c r="G325" s="62"/>
      <c r="H325" s="62"/>
      <c r="I325" s="56" t="e">
        <f>H325/G325*100</f>
        <v>#DIV/0!</v>
      </c>
      <c r="J325" s="63" t="e">
        <f>E325/I325*100</f>
        <v>#DIV/0!</v>
      </c>
      <c r="K325" s="168" t="s">
        <v>303</v>
      </c>
      <c r="L325" s="166">
        <v>103.1</v>
      </c>
      <c r="M325" s="167">
        <v>119</v>
      </c>
      <c r="N325" s="306">
        <v>115.42192046556741</v>
      </c>
      <c r="O325" s="491"/>
      <c r="P325" s="309"/>
    </row>
    <row r="326" spans="1:16" ht="15.75" x14ac:dyDescent="0.25">
      <c r="A326" s="501"/>
      <c r="B326" s="503"/>
      <c r="C326" s="360"/>
      <c r="D326" s="361"/>
      <c r="E326" s="362"/>
      <c r="F326" s="83"/>
      <c r="G326" s="84"/>
      <c r="H326" s="84"/>
      <c r="I326" s="84"/>
      <c r="J326" s="85"/>
      <c r="K326" s="310" t="s">
        <v>304</v>
      </c>
      <c r="L326" s="311">
        <v>104.7</v>
      </c>
      <c r="M326" s="311">
        <v>111</v>
      </c>
      <c r="N326" s="306">
        <v>106.01719197707735</v>
      </c>
      <c r="O326" s="491"/>
      <c r="P326" s="309"/>
    </row>
    <row r="327" spans="1:16" ht="15.75" customHeight="1" x14ac:dyDescent="0.25">
      <c r="A327" s="501"/>
      <c r="B327" s="503"/>
      <c r="C327" s="360"/>
      <c r="D327" s="361"/>
      <c r="E327" s="362"/>
      <c r="F327" s="83"/>
      <c r="G327" s="84"/>
      <c r="H327" s="84"/>
      <c r="I327" s="84"/>
      <c r="J327" s="85"/>
      <c r="K327" s="312" t="s">
        <v>305</v>
      </c>
      <c r="L327" s="311">
        <v>100</v>
      </c>
      <c r="M327" s="311">
        <v>160</v>
      </c>
      <c r="N327" s="306">
        <v>160</v>
      </c>
      <c r="O327" s="491"/>
      <c r="P327" s="309"/>
    </row>
    <row r="328" spans="1:16" ht="31.5" x14ac:dyDescent="0.25">
      <c r="A328" s="501"/>
      <c r="B328" s="503"/>
      <c r="C328" s="360"/>
      <c r="D328" s="361"/>
      <c r="E328" s="362"/>
      <c r="F328" s="83"/>
      <c r="G328" s="84"/>
      <c r="H328" s="84"/>
      <c r="I328" s="84"/>
      <c r="J328" s="85"/>
      <c r="K328" s="310" t="s">
        <v>306</v>
      </c>
      <c r="L328" s="311">
        <v>34.704999999999998</v>
      </c>
      <c r="M328" s="311">
        <v>12.368</v>
      </c>
      <c r="N328" s="306">
        <v>35.637516208039187</v>
      </c>
      <c r="O328" s="491"/>
      <c r="P328" s="309"/>
    </row>
    <row r="329" spans="1:16" ht="31.5" x14ac:dyDescent="0.25">
      <c r="A329" s="501"/>
      <c r="B329" s="503"/>
      <c r="C329" s="360"/>
      <c r="D329" s="361"/>
      <c r="E329" s="362"/>
      <c r="F329" s="83"/>
      <c r="G329" s="84"/>
      <c r="H329" s="84"/>
      <c r="I329" s="84"/>
      <c r="J329" s="85"/>
      <c r="K329" s="312" t="s">
        <v>307</v>
      </c>
      <c r="L329" s="311">
        <v>0.42</v>
      </c>
      <c r="M329" s="311">
        <v>0.317</v>
      </c>
      <c r="N329" s="306">
        <v>75.476190476190482</v>
      </c>
      <c r="O329" s="491"/>
      <c r="P329" s="309"/>
    </row>
    <row r="330" spans="1:16" ht="47.25" x14ac:dyDescent="0.25">
      <c r="A330" s="501"/>
      <c r="B330" s="503"/>
      <c r="C330" s="360"/>
      <c r="D330" s="361"/>
      <c r="E330" s="362"/>
      <c r="F330" s="83"/>
      <c r="G330" s="84"/>
      <c r="H330" s="84"/>
      <c r="I330" s="84"/>
      <c r="J330" s="85"/>
      <c r="K330" s="310" t="s">
        <v>308</v>
      </c>
      <c r="L330" s="311">
        <v>2</v>
      </c>
      <c r="M330" s="311">
        <v>0</v>
      </c>
      <c r="N330" s="306">
        <v>0</v>
      </c>
      <c r="O330" s="491"/>
      <c r="P330" s="309"/>
    </row>
    <row r="331" spans="1:16" ht="15.75" x14ac:dyDescent="0.25">
      <c r="A331" s="501"/>
      <c r="B331" s="503"/>
      <c r="C331" s="360"/>
      <c r="D331" s="361"/>
      <c r="E331" s="362"/>
      <c r="F331" s="83"/>
      <c r="G331" s="84"/>
      <c r="H331" s="84"/>
      <c r="I331" s="84"/>
      <c r="J331" s="85"/>
      <c r="K331" s="310" t="s">
        <v>309</v>
      </c>
      <c r="L331" s="311">
        <v>1.194</v>
      </c>
      <c r="M331" s="311">
        <v>1.1020000000000001</v>
      </c>
      <c r="N331" s="306">
        <v>92.294807370184259</v>
      </c>
      <c r="O331" s="491"/>
      <c r="P331" s="309"/>
    </row>
    <row r="332" spans="1:16" ht="47.25" x14ac:dyDescent="0.25">
      <c r="A332" s="501"/>
      <c r="B332" s="503"/>
      <c r="C332" s="360"/>
      <c r="D332" s="361"/>
      <c r="E332" s="362"/>
      <c r="F332" s="83"/>
      <c r="G332" s="84"/>
      <c r="H332" s="84"/>
      <c r="I332" s="84"/>
      <c r="J332" s="85"/>
      <c r="K332" s="310" t="s">
        <v>310</v>
      </c>
      <c r="L332" s="311">
        <v>4257</v>
      </c>
      <c r="M332" s="311">
        <v>4265</v>
      </c>
      <c r="N332" s="306">
        <v>100.18792576932111</v>
      </c>
      <c r="O332" s="491"/>
      <c r="P332" s="309"/>
    </row>
    <row r="333" spans="1:16" ht="47.25" x14ac:dyDescent="0.25">
      <c r="A333" s="501"/>
      <c r="B333" s="503"/>
      <c r="C333" s="360"/>
      <c r="D333" s="361"/>
      <c r="E333" s="362"/>
      <c r="F333" s="83"/>
      <c r="G333" s="84"/>
      <c r="H333" s="84"/>
      <c r="I333" s="84"/>
      <c r="J333" s="85"/>
      <c r="K333" s="310" t="s">
        <v>311</v>
      </c>
      <c r="L333" s="311">
        <v>4</v>
      </c>
      <c r="M333" s="311">
        <v>3</v>
      </c>
      <c r="N333" s="306">
        <v>75</v>
      </c>
      <c r="O333" s="491"/>
      <c r="P333" s="309"/>
    </row>
    <row r="334" spans="1:16" s="53" customFormat="1" ht="63" x14ac:dyDescent="0.25">
      <c r="A334" s="501"/>
      <c r="B334" s="503"/>
      <c r="C334" s="360"/>
      <c r="D334" s="361"/>
      <c r="E334" s="362"/>
      <c r="F334" s="83"/>
      <c r="G334" s="84"/>
      <c r="H334" s="84"/>
      <c r="I334" s="84"/>
      <c r="J334" s="85"/>
      <c r="K334" s="310" t="s">
        <v>312</v>
      </c>
      <c r="L334" s="311">
        <v>1.2829999999999999</v>
      </c>
      <c r="M334" s="311">
        <v>1.0840000000000001</v>
      </c>
      <c r="N334" s="306">
        <v>84.489477786438044</v>
      </c>
      <c r="O334" s="491"/>
      <c r="P334" s="309"/>
    </row>
    <row r="335" spans="1:16" s="53" customFormat="1" ht="31.5" x14ac:dyDescent="0.25">
      <c r="A335" s="501"/>
      <c r="B335" s="503"/>
      <c r="C335" s="360"/>
      <c r="D335" s="361"/>
      <c r="E335" s="362"/>
      <c r="F335" s="83"/>
      <c r="G335" s="84"/>
      <c r="H335" s="84"/>
      <c r="I335" s="84"/>
      <c r="J335" s="85"/>
      <c r="K335" s="310" t="s">
        <v>313</v>
      </c>
      <c r="L335" s="311">
        <v>83</v>
      </c>
      <c r="M335" s="311">
        <v>83</v>
      </c>
      <c r="N335" s="306">
        <v>100</v>
      </c>
      <c r="O335" s="491"/>
      <c r="P335" s="309"/>
    </row>
    <row r="336" spans="1:16" s="53" customFormat="1" ht="47.25" x14ac:dyDescent="0.25">
      <c r="A336" s="501"/>
      <c r="B336" s="503"/>
      <c r="C336" s="360"/>
      <c r="D336" s="361"/>
      <c r="E336" s="362"/>
      <c r="F336" s="83"/>
      <c r="G336" s="84"/>
      <c r="H336" s="84"/>
      <c r="I336" s="84"/>
      <c r="J336" s="85"/>
      <c r="K336" s="310" t="s">
        <v>314</v>
      </c>
      <c r="L336" s="311">
        <v>5</v>
      </c>
      <c r="M336" s="311">
        <v>5</v>
      </c>
      <c r="N336" s="306">
        <v>100</v>
      </c>
      <c r="O336" s="491"/>
      <c r="P336" s="309"/>
    </row>
    <row r="337" spans="1:16" s="53" customFormat="1" ht="31.5" x14ac:dyDescent="0.25">
      <c r="A337" s="501"/>
      <c r="B337" s="503"/>
      <c r="C337" s="360"/>
      <c r="D337" s="361"/>
      <c r="E337" s="362"/>
      <c r="F337" s="83"/>
      <c r="G337" s="84"/>
      <c r="H337" s="84"/>
      <c r="I337" s="84"/>
      <c r="J337" s="85"/>
      <c r="K337" s="310" t="s">
        <v>315</v>
      </c>
      <c r="L337" s="311">
        <v>6.5</v>
      </c>
      <c r="M337" s="311">
        <v>2.1</v>
      </c>
      <c r="N337" s="306">
        <v>32.307692307692307</v>
      </c>
      <c r="O337" s="491"/>
      <c r="P337" s="309"/>
    </row>
    <row r="338" spans="1:16" s="53" customFormat="1" ht="47.25" x14ac:dyDescent="0.25">
      <c r="A338" s="501"/>
      <c r="B338" s="503"/>
      <c r="C338" s="360"/>
      <c r="D338" s="361"/>
      <c r="E338" s="362"/>
      <c r="F338" s="83"/>
      <c r="G338" s="84"/>
      <c r="H338" s="84"/>
      <c r="I338" s="84"/>
      <c r="J338" s="85"/>
      <c r="K338" s="310" t="s">
        <v>316</v>
      </c>
      <c r="L338" s="311">
        <v>8</v>
      </c>
      <c r="M338" s="311">
        <v>2</v>
      </c>
      <c r="N338" s="306">
        <v>25</v>
      </c>
      <c r="O338" s="491"/>
      <c r="P338" s="309"/>
    </row>
    <row r="339" spans="1:16" ht="63" x14ac:dyDescent="0.25">
      <c r="A339" s="501"/>
      <c r="B339" s="503"/>
      <c r="C339" s="360"/>
      <c r="D339" s="361"/>
      <c r="E339" s="362"/>
      <c r="F339" s="83"/>
      <c r="G339" s="84"/>
      <c r="H339" s="84"/>
      <c r="I339" s="84"/>
      <c r="J339" s="85"/>
      <c r="K339" s="310" t="s">
        <v>317</v>
      </c>
      <c r="L339" s="311">
        <v>3</v>
      </c>
      <c r="M339" s="311">
        <v>2</v>
      </c>
      <c r="N339" s="306">
        <v>66.666666666666657</v>
      </c>
      <c r="O339" s="491"/>
      <c r="P339" s="309"/>
    </row>
    <row r="340" spans="1:16" s="53" customFormat="1" ht="78.75" x14ac:dyDescent="0.25">
      <c r="A340" s="501"/>
      <c r="B340" s="503"/>
      <c r="C340" s="360"/>
      <c r="D340" s="361"/>
      <c r="E340" s="362"/>
      <c r="F340" s="83"/>
      <c r="G340" s="84"/>
      <c r="H340" s="84"/>
      <c r="I340" s="84"/>
      <c r="J340" s="85"/>
      <c r="K340" s="310" t="s">
        <v>318</v>
      </c>
      <c r="L340" s="311">
        <v>5</v>
      </c>
      <c r="M340" s="311">
        <v>2</v>
      </c>
      <c r="N340" s="306">
        <v>40</v>
      </c>
      <c r="O340" s="491"/>
      <c r="P340" s="309"/>
    </row>
    <row r="341" spans="1:16" s="53" customFormat="1" ht="59.25" customHeight="1" x14ac:dyDescent="0.25">
      <c r="A341" s="501"/>
      <c r="B341" s="503"/>
      <c r="C341" s="360"/>
      <c r="D341" s="361"/>
      <c r="E341" s="362"/>
      <c r="F341" s="83"/>
      <c r="G341" s="84"/>
      <c r="H341" s="84"/>
      <c r="I341" s="84"/>
      <c r="J341" s="85"/>
      <c r="K341" s="310" t="s">
        <v>319</v>
      </c>
      <c r="L341" s="311">
        <v>187.2</v>
      </c>
      <c r="M341" s="311">
        <v>394.9</v>
      </c>
      <c r="N341" s="306">
        <v>210.95085470085468</v>
      </c>
      <c r="O341" s="491"/>
      <c r="P341" s="309"/>
    </row>
    <row r="342" spans="1:16" s="53" customFormat="1" ht="56.25" customHeight="1" x14ac:dyDescent="0.25">
      <c r="A342" s="501"/>
      <c r="B342" s="503"/>
      <c r="C342" s="360"/>
      <c r="D342" s="361"/>
      <c r="E342" s="362"/>
      <c r="F342" s="83"/>
      <c r="G342" s="84"/>
      <c r="H342" s="84"/>
      <c r="I342" s="84"/>
      <c r="J342" s="85"/>
      <c r="K342" s="310" t="s">
        <v>320</v>
      </c>
      <c r="L342" s="311">
        <v>1</v>
      </c>
      <c r="M342" s="311"/>
      <c r="N342" s="306">
        <v>0</v>
      </c>
      <c r="O342" s="491"/>
      <c r="P342" s="309"/>
    </row>
    <row r="343" spans="1:16" s="53" customFormat="1" ht="48.75" customHeight="1" x14ac:dyDescent="0.25">
      <c r="A343" s="501"/>
      <c r="B343" s="503"/>
      <c r="C343" s="360"/>
      <c r="D343" s="361"/>
      <c r="E343" s="362"/>
      <c r="F343" s="83"/>
      <c r="G343" s="84"/>
      <c r="H343" s="84"/>
      <c r="I343" s="84"/>
      <c r="J343" s="85"/>
      <c r="K343" s="310" t="s">
        <v>321</v>
      </c>
      <c r="L343" s="311">
        <v>0.3</v>
      </c>
      <c r="M343" s="311">
        <v>0.43</v>
      </c>
      <c r="N343" s="306">
        <v>143.33333333333334</v>
      </c>
      <c r="O343" s="491"/>
      <c r="P343" s="309"/>
    </row>
    <row r="344" spans="1:16" s="53" customFormat="1" ht="46.5" customHeight="1" x14ac:dyDescent="0.25">
      <c r="A344" s="501"/>
      <c r="B344" s="503"/>
      <c r="C344" s="360"/>
      <c r="D344" s="361"/>
      <c r="E344" s="362"/>
      <c r="F344" s="83"/>
      <c r="G344" s="84"/>
      <c r="H344" s="84"/>
      <c r="I344" s="84"/>
      <c r="J344" s="85"/>
      <c r="K344" s="310" t="s">
        <v>322</v>
      </c>
      <c r="L344" s="311">
        <v>0</v>
      </c>
      <c r="M344" s="311">
        <v>0</v>
      </c>
      <c r="N344" s="306"/>
      <c r="O344" s="491"/>
      <c r="P344" s="309"/>
    </row>
    <row r="345" spans="1:16" s="53" customFormat="1" ht="42.75" customHeight="1" x14ac:dyDescent="0.25">
      <c r="A345" s="501"/>
      <c r="B345" s="503"/>
      <c r="C345" s="360"/>
      <c r="D345" s="361"/>
      <c r="E345" s="362"/>
      <c r="F345" s="83"/>
      <c r="G345" s="84"/>
      <c r="H345" s="84"/>
      <c r="I345" s="84"/>
      <c r="J345" s="85"/>
      <c r="K345" s="310" t="s">
        <v>323</v>
      </c>
      <c r="L345" s="311">
        <v>0</v>
      </c>
      <c r="M345" s="311">
        <v>0</v>
      </c>
      <c r="N345" s="306"/>
      <c r="O345" s="491"/>
      <c r="P345" s="309"/>
    </row>
    <row r="346" spans="1:16" ht="80.25" customHeight="1" x14ac:dyDescent="0.25">
      <c r="A346" s="501"/>
      <c r="B346" s="503"/>
      <c r="C346" s="360"/>
      <c r="D346" s="361"/>
      <c r="E346" s="362"/>
      <c r="F346" s="83"/>
      <c r="G346" s="84"/>
      <c r="H346" s="84"/>
      <c r="I346" s="84"/>
      <c r="J346" s="85"/>
      <c r="K346" s="313" t="s">
        <v>324</v>
      </c>
      <c r="L346" s="314">
        <v>0</v>
      </c>
      <c r="M346" s="314">
        <v>0</v>
      </c>
      <c r="N346" s="144"/>
      <c r="O346" s="491"/>
      <c r="P346" s="309"/>
    </row>
    <row r="347" spans="1:16" ht="89.25" customHeight="1" thickBot="1" x14ac:dyDescent="0.3">
      <c r="A347" s="502"/>
      <c r="B347" s="504"/>
      <c r="C347" s="498"/>
      <c r="D347" s="499"/>
      <c r="E347" s="500"/>
      <c r="F347" s="109"/>
      <c r="G347" s="110"/>
      <c r="H347" s="110"/>
      <c r="I347" s="110"/>
      <c r="J347" s="111"/>
      <c r="K347" s="439" t="s">
        <v>50</v>
      </c>
      <c r="L347" s="440"/>
      <c r="M347" s="441"/>
      <c r="N347" s="256">
        <v>70.599999999999994</v>
      </c>
      <c r="O347" s="492"/>
      <c r="P347" s="309"/>
    </row>
    <row r="348" spans="1:16" ht="38.25" x14ac:dyDescent="0.25">
      <c r="A348" s="345">
        <v>17</v>
      </c>
      <c r="B348" s="329" t="s">
        <v>294</v>
      </c>
      <c r="C348" s="67">
        <v>2</v>
      </c>
      <c r="D348" s="67"/>
      <c r="E348" s="67">
        <f>D348/C348*100</f>
        <v>0</v>
      </c>
      <c r="F348" s="55" t="s">
        <v>6</v>
      </c>
      <c r="G348" s="56"/>
      <c r="H348" s="56"/>
      <c r="I348" s="56" t="e">
        <f>H348/G348*100</f>
        <v>#DIV/0!</v>
      </c>
      <c r="J348" s="63" t="e">
        <f>E348/I348*100</f>
        <v>#DIV/0!</v>
      </c>
      <c r="K348" s="165" t="s">
        <v>160</v>
      </c>
      <c r="L348" s="166">
        <v>2</v>
      </c>
      <c r="M348" s="167"/>
      <c r="N348" s="144">
        <f>M348/L348*100</f>
        <v>0</v>
      </c>
      <c r="O348" s="495" t="s">
        <v>296</v>
      </c>
      <c r="P348" s="355"/>
    </row>
    <row r="349" spans="1:16" ht="73.5" x14ac:dyDescent="0.25">
      <c r="A349" s="345"/>
      <c r="B349" s="330"/>
      <c r="C349" s="357" t="s">
        <v>295</v>
      </c>
      <c r="D349" s="358"/>
      <c r="E349" s="359"/>
      <c r="F349" s="61" t="s">
        <v>53</v>
      </c>
      <c r="G349" s="62"/>
      <c r="H349" s="62"/>
      <c r="I349" s="56" t="e">
        <f>H349/G349*100</f>
        <v>#DIV/0!</v>
      </c>
      <c r="J349" s="63" t="e">
        <f>E349/I349*100</f>
        <v>#DIV/0!</v>
      </c>
      <c r="K349" s="168" t="s">
        <v>161</v>
      </c>
      <c r="L349" s="308">
        <v>4</v>
      </c>
      <c r="M349" s="167"/>
      <c r="N349" s="144">
        <f t="shared" ref="N349:N358" si="28">M349/L349*100</f>
        <v>0</v>
      </c>
      <c r="O349" s="496"/>
      <c r="P349" s="356"/>
    </row>
    <row r="350" spans="1:16" ht="45" x14ac:dyDescent="0.25">
      <c r="A350" s="345"/>
      <c r="B350" s="330"/>
      <c r="C350" s="360"/>
      <c r="D350" s="361"/>
      <c r="E350" s="362"/>
      <c r="F350" s="61" t="s">
        <v>52</v>
      </c>
      <c r="G350" s="62"/>
      <c r="H350" s="62"/>
      <c r="I350" s="56" t="e">
        <f>H350/G350*100</f>
        <v>#DIV/0!</v>
      </c>
      <c r="J350" s="63" t="e">
        <f>E350/I350*100</f>
        <v>#DIV/0!</v>
      </c>
      <c r="K350" s="168">
        <v>3</v>
      </c>
      <c r="L350" s="166"/>
      <c r="M350" s="167"/>
      <c r="N350" s="144" t="e">
        <f t="shared" si="28"/>
        <v>#DIV/0!</v>
      </c>
      <c r="O350" s="496"/>
      <c r="P350" s="356"/>
    </row>
    <row r="351" spans="1:16" ht="45" x14ac:dyDescent="0.25">
      <c r="A351" s="345"/>
      <c r="B351" s="330"/>
      <c r="C351" s="360"/>
      <c r="D351" s="361"/>
      <c r="E351" s="362"/>
      <c r="F351" s="61" t="s">
        <v>54</v>
      </c>
      <c r="G351" s="62"/>
      <c r="H351" s="62"/>
      <c r="I351" s="56" t="e">
        <f>H351/G351*100</f>
        <v>#DIV/0!</v>
      </c>
      <c r="J351" s="63" t="e">
        <f>E351/I351*100</f>
        <v>#DIV/0!</v>
      </c>
      <c r="K351" s="168">
        <v>4</v>
      </c>
      <c r="L351" s="166"/>
      <c r="M351" s="167"/>
      <c r="N351" s="144" t="e">
        <f t="shared" si="28"/>
        <v>#DIV/0!</v>
      </c>
      <c r="O351" s="496"/>
      <c r="P351" s="356"/>
    </row>
    <row r="352" spans="1:16" ht="49.5" x14ac:dyDescent="0.25">
      <c r="A352" s="345"/>
      <c r="B352" s="330"/>
      <c r="C352" s="360"/>
      <c r="D352" s="361"/>
      <c r="E352" s="362"/>
      <c r="F352" s="65" t="s">
        <v>55</v>
      </c>
      <c r="G352" s="62"/>
      <c r="H352" s="62"/>
      <c r="I352" s="56" t="e">
        <f>H352/G352*100</f>
        <v>#DIV/0!</v>
      </c>
      <c r="J352" s="63" t="e">
        <f>E352/I352*100</f>
        <v>#DIV/0!</v>
      </c>
      <c r="K352" s="168">
        <v>5</v>
      </c>
      <c r="L352" s="166"/>
      <c r="M352" s="167"/>
      <c r="N352" s="144" t="e">
        <f t="shared" si="28"/>
        <v>#DIV/0!</v>
      </c>
      <c r="O352" s="496"/>
      <c r="P352" s="356"/>
    </row>
    <row r="353" spans="1:16" ht="15.75" x14ac:dyDescent="0.25">
      <c r="A353" s="345"/>
      <c r="B353" s="330"/>
      <c r="C353" s="360"/>
      <c r="D353" s="361"/>
      <c r="E353" s="362"/>
      <c r="F353" s="79"/>
      <c r="G353" s="80"/>
      <c r="H353" s="80"/>
      <c r="I353" s="80"/>
      <c r="J353" s="81"/>
      <c r="K353" s="130">
        <v>6</v>
      </c>
      <c r="L353" s="54"/>
      <c r="M353" s="54"/>
      <c r="N353" s="144" t="e">
        <f t="shared" si="28"/>
        <v>#DIV/0!</v>
      </c>
      <c r="O353" s="496"/>
      <c r="P353" s="356"/>
    </row>
    <row r="354" spans="1:16" ht="15.75" x14ac:dyDescent="0.25">
      <c r="A354" s="345"/>
      <c r="B354" s="330"/>
      <c r="C354" s="360"/>
      <c r="D354" s="361"/>
      <c r="E354" s="362"/>
      <c r="F354" s="83"/>
      <c r="G354" s="84"/>
      <c r="H354" s="84"/>
      <c r="I354" s="84"/>
      <c r="J354" s="85"/>
      <c r="K354" s="130">
        <v>7</v>
      </c>
      <c r="L354" s="54"/>
      <c r="M354" s="54"/>
      <c r="N354" s="144" t="e">
        <f t="shared" si="28"/>
        <v>#DIV/0!</v>
      </c>
      <c r="O354" s="496"/>
      <c r="P354" s="356"/>
    </row>
    <row r="355" spans="1:16" ht="15.75" x14ac:dyDescent="0.25">
      <c r="A355" s="345"/>
      <c r="B355" s="330"/>
      <c r="C355" s="360"/>
      <c r="D355" s="361"/>
      <c r="E355" s="362"/>
      <c r="F355" s="83"/>
      <c r="G355" s="84"/>
      <c r="H355" s="84"/>
      <c r="I355" s="84"/>
      <c r="J355" s="85"/>
      <c r="K355" s="130">
        <v>8</v>
      </c>
      <c r="L355" s="54"/>
      <c r="M355" s="54"/>
      <c r="N355" s="144" t="e">
        <f t="shared" si="28"/>
        <v>#DIV/0!</v>
      </c>
      <c r="O355" s="496"/>
      <c r="P355" s="356"/>
    </row>
    <row r="356" spans="1:16" ht="15.75" x14ac:dyDescent="0.25">
      <c r="A356" s="345"/>
      <c r="B356" s="330"/>
      <c r="C356" s="360"/>
      <c r="D356" s="361"/>
      <c r="E356" s="362"/>
      <c r="F356" s="83"/>
      <c r="G356" s="84"/>
      <c r="H356" s="84"/>
      <c r="I356" s="84"/>
      <c r="J356" s="85"/>
      <c r="K356" s="130">
        <v>9</v>
      </c>
      <c r="L356" s="54"/>
      <c r="M356" s="54"/>
      <c r="N356" s="144" t="e">
        <f t="shared" si="28"/>
        <v>#DIV/0!</v>
      </c>
      <c r="O356" s="496"/>
      <c r="P356" s="356"/>
    </row>
    <row r="357" spans="1:16" ht="15.75" x14ac:dyDescent="0.25">
      <c r="A357" s="345"/>
      <c r="B357" s="330"/>
      <c r="C357" s="360"/>
      <c r="D357" s="361"/>
      <c r="E357" s="362"/>
      <c r="F357" s="83"/>
      <c r="G357" s="84"/>
      <c r="H357" s="84"/>
      <c r="I357" s="84"/>
      <c r="J357" s="85"/>
      <c r="K357" s="130">
        <v>10</v>
      </c>
      <c r="L357" s="54"/>
      <c r="M357" s="54"/>
      <c r="N357" s="144" t="e">
        <f t="shared" si="28"/>
        <v>#DIV/0!</v>
      </c>
      <c r="O357" s="496"/>
      <c r="P357" s="356"/>
    </row>
    <row r="358" spans="1:16" ht="15.75" x14ac:dyDescent="0.25">
      <c r="A358" s="345"/>
      <c r="B358" s="330"/>
      <c r="C358" s="360"/>
      <c r="D358" s="361"/>
      <c r="E358" s="362"/>
      <c r="F358" s="83"/>
      <c r="G358" s="84"/>
      <c r="H358" s="84"/>
      <c r="I358" s="84"/>
      <c r="J358" s="85"/>
      <c r="K358" s="131"/>
      <c r="L358" s="54"/>
      <c r="M358" s="54"/>
      <c r="N358" s="144" t="e">
        <f t="shared" si="28"/>
        <v>#DIV/0!</v>
      </c>
      <c r="O358" s="496"/>
      <c r="P358" s="356"/>
    </row>
    <row r="359" spans="1:16" ht="16.5" thickBot="1" x14ac:dyDescent="0.3">
      <c r="A359" s="345"/>
      <c r="B359" s="349"/>
      <c r="C359" s="498"/>
      <c r="D359" s="499"/>
      <c r="E359" s="500"/>
      <c r="F359" s="109"/>
      <c r="G359" s="110"/>
      <c r="H359" s="110"/>
      <c r="I359" s="110"/>
      <c r="J359" s="111"/>
      <c r="K359" s="439" t="s">
        <v>50</v>
      </c>
      <c r="L359" s="440"/>
      <c r="M359" s="441"/>
      <c r="N359" s="169">
        <f>SUM(N348:N349)/2</f>
        <v>0</v>
      </c>
      <c r="O359" s="497"/>
      <c r="P359" s="379"/>
    </row>
    <row r="360" spans="1:16" s="50" customFormat="1" ht="17.25" customHeight="1" x14ac:dyDescent="0.25">
      <c r="A360" s="345">
        <v>18</v>
      </c>
      <c r="B360" s="329" t="s">
        <v>282</v>
      </c>
      <c r="C360" s="67">
        <v>3</v>
      </c>
      <c r="D360" s="67">
        <v>3</v>
      </c>
      <c r="E360" s="67">
        <f>D360/C360*100</f>
        <v>100</v>
      </c>
      <c r="F360" s="55" t="s">
        <v>6</v>
      </c>
      <c r="G360" s="56">
        <f>G361+G362+G363+G364</f>
        <v>1101.6379999999999</v>
      </c>
      <c r="H360" s="56">
        <f>H361+H362+H363+H364</f>
        <v>1101.5999999999999</v>
      </c>
      <c r="I360" s="56">
        <f>H360/G360*100</f>
        <v>99.996550591028992</v>
      </c>
      <c r="J360" s="57">
        <f>E360/I360*100</f>
        <v>100.00344952795935</v>
      </c>
      <c r="K360" s="198" t="s">
        <v>284</v>
      </c>
      <c r="L360" s="258">
        <v>2.1</v>
      </c>
      <c r="M360" s="259">
        <v>2.1139999999999999</v>
      </c>
      <c r="N360" s="144">
        <f>M360/L360*100</f>
        <v>100.66666666666666</v>
      </c>
      <c r="O360" s="353">
        <f>(N371*J360)/100</f>
        <v>100.88642391059057</v>
      </c>
      <c r="P360" s="355" t="s">
        <v>145</v>
      </c>
    </row>
    <row r="361" spans="1:16" s="50" customFormat="1" ht="56.25" customHeight="1" x14ac:dyDescent="0.25">
      <c r="A361" s="345"/>
      <c r="B361" s="330"/>
      <c r="C361" s="357" t="s">
        <v>283</v>
      </c>
      <c r="D361" s="358"/>
      <c r="E361" s="359"/>
      <c r="F361" s="61" t="s">
        <v>53</v>
      </c>
      <c r="G361" s="62">
        <v>881.33799999999997</v>
      </c>
      <c r="H361" s="62">
        <v>881.3</v>
      </c>
      <c r="I361" s="56">
        <f>H361/G361*100</f>
        <v>99.995688373813451</v>
      </c>
      <c r="J361" s="63">
        <f>E361/I361*100</f>
        <v>0</v>
      </c>
      <c r="K361" s="123" t="s">
        <v>285</v>
      </c>
      <c r="L361" s="258">
        <v>32.1</v>
      </c>
      <c r="M361" s="259">
        <v>32.299999999999997</v>
      </c>
      <c r="N361" s="144">
        <f t="shared" ref="N361:N364" si="29">M361/L361*100</f>
        <v>100.62305295950154</v>
      </c>
      <c r="O361" s="354"/>
      <c r="P361" s="356"/>
    </row>
    <row r="362" spans="1:16" s="50" customFormat="1" ht="43.5" customHeight="1" x14ac:dyDescent="0.25">
      <c r="A362" s="345"/>
      <c r="B362" s="330"/>
      <c r="C362" s="360"/>
      <c r="D362" s="361"/>
      <c r="E362" s="362"/>
      <c r="F362" s="61" t="s">
        <v>52</v>
      </c>
      <c r="G362" s="62">
        <v>220.3</v>
      </c>
      <c r="H362" s="62">
        <v>220.3</v>
      </c>
      <c r="I362" s="56">
        <f>H362/G362*100</f>
        <v>100</v>
      </c>
      <c r="J362" s="63">
        <f>E362/I362*100</f>
        <v>0</v>
      </c>
      <c r="K362" s="123" t="s">
        <v>286</v>
      </c>
      <c r="L362" s="258">
        <v>20</v>
      </c>
      <c r="M362" s="261">
        <v>20</v>
      </c>
      <c r="N362" s="144">
        <f t="shared" si="29"/>
        <v>100</v>
      </c>
      <c r="O362" s="354"/>
      <c r="P362" s="356"/>
    </row>
    <row r="363" spans="1:16" s="50" customFormat="1" ht="47.25" x14ac:dyDescent="0.25">
      <c r="A363" s="345"/>
      <c r="B363" s="330"/>
      <c r="C363" s="360"/>
      <c r="D363" s="361"/>
      <c r="E363" s="362"/>
      <c r="F363" s="61" t="s">
        <v>54</v>
      </c>
      <c r="G363" s="62"/>
      <c r="H363" s="62"/>
      <c r="I363" s="56" t="e">
        <f>H363/G363*100</f>
        <v>#DIV/0!</v>
      </c>
      <c r="J363" s="63" t="e">
        <f>E363/I363*100</f>
        <v>#DIV/0!</v>
      </c>
      <c r="K363" s="123" t="s">
        <v>287</v>
      </c>
      <c r="L363" s="258">
        <v>4.55</v>
      </c>
      <c r="M363" s="259">
        <v>4.55</v>
      </c>
      <c r="N363" s="144">
        <f t="shared" si="29"/>
        <v>100</v>
      </c>
      <c r="O363" s="354"/>
      <c r="P363" s="356"/>
    </row>
    <row r="364" spans="1:16" s="50" customFormat="1" ht="63" x14ac:dyDescent="0.25">
      <c r="A364" s="345"/>
      <c r="B364" s="330"/>
      <c r="C364" s="360"/>
      <c r="D364" s="361"/>
      <c r="E364" s="362"/>
      <c r="F364" s="65" t="s">
        <v>55</v>
      </c>
      <c r="G364" s="62"/>
      <c r="H364" s="62"/>
      <c r="I364" s="56" t="e">
        <f>H364/G364*100</f>
        <v>#DIV/0!</v>
      </c>
      <c r="J364" s="63" t="e">
        <f>E364/I364*100</f>
        <v>#DIV/0!</v>
      </c>
      <c r="K364" s="315" t="s">
        <v>288</v>
      </c>
      <c r="L364" s="258">
        <v>3.2</v>
      </c>
      <c r="M364" s="259">
        <v>3.3</v>
      </c>
      <c r="N364" s="144">
        <f t="shared" si="29"/>
        <v>103.12499999999997</v>
      </c>
      <c r="O364" s="354"/>
      <c r="P364" s="356"/>
    </row>
    <row r="365" spans="1:16" s="50" customFormat="1" ht="24.75" customHeight="1" x14ac:dyDescent="0.25">
      <c r="A365" s="345"/>
      <c r="B365" s="330"/>
      <c r="C365" s="360"/>
      <c r="D365" s="361"/>
      <c r="E365" s="362"/>
      <c r="F365" s="79"/>
      <c r="G365" s="80"/>
      <c r="H365" s="80"/>
      <c r="I365" s="80"/>
      <c r="J365" s="81"/>
      <c r="K365" s="130">
        <v>6</v>
      </c>
      <c r="L365" s="54"/>
      <c r="M365" s="54"/>
      <c r="N365" s="144" t="e">
        <f t="shared" ref="N365:N370" si="30">M365/L365*100</f>
        <v>#DIV/0!</v>
      </c>
      <c r="O365" s="354"/>
      <c r="P365" s="356"/>
    </row>
    <row r="366" spans="1:16" s="50" customFormat="1" ht="15.75" x14ac:dyDescent="0.25">
      <c r="A366" s="345"/>
      <c r="B366" s="330"/>
      <c r="C366" s="360"/>
      <c r="D366" s="361"/>
      <c r="E366" s="362"/>
      <c r="F366" s="83"/>
      <c r="G366" s="84"/>
      <c r="H366" s="84"/>
      <c r="I366" s="84"/>
      <c r="J366" s="85"/>
      <c r="K366" s="130">
        <v>7</v>
      </c>
      <c r="L366" s="54"/>
      <c r="M366" s="54"/>
      <c r="N366" s="144" t="e">
        <f t="shared" si="30"/>
        <v>#DIV/0!</v>
      </c>
      <c r="O366" s="354"/>
      <c r="P366" s="356"/>
    </row>
    <row r="367" spans="1:16" s="50" customFormat="1" ht="15.75" x14ac:dyDescent="0.25">
      <c r="A367" s="345"/>
      <c r="B367" s="330"/>
      <c r="C367" s="360"/>
      <c r="D367" s="361"/>
      <c r="E367" s="362"/>
      <c r="F367" s="83"/>
      <c r="G367" s="84"/>
      <c r="H367" s="84"/>
      <c r="I367" s="84"/>
      <c r="J367" s="85"/>
      <c r="K367" s="130">
        <v>8</v>
      </c>
      <c r="L367" s="54"/>
      <c r="M367" s="54"/>
      <c r="N367" s="144" t="e">
        <f t="shared" si="30"/>
        <v>#DIV/0!</v>
      </c>
      <c r="O367" s="354"/>
      <c r="P367" s="356"/>
    </row>
    <row r="368" spans="1:16" s="50" customFormat="1" ht="15.75" x14ac:dyDescent="0.25">
      <c r="A368" s="345"/>
      <c r="B368" s="330"/>
      <c r="C368" s="360"/>
      <c r="D368" s="361"/>
      <c r="E368" s="362"/>
      <c r="F368" s="83"/>
      <c r="G368" s="84"/>
      <c r="H368" s="84"/>
      <c r="I368" s="84"/>
      <c r="J368" s="85"/>
      <c r="K368" s="130">
        <v>9</v>
      </c>
      <c r="L368" s="54"/>
      <c r="M368" s="54"/>
      <c r="N368" s="144" t="e">
        <f t="shared" si="30"/>
        <v>#DIV/0!</v>
      </c>
      <c r="O368" s="354"/>
      <c r="P368" s="356"/>
    </row>
    <row r="369" spans="1:16" s="50" customFormat="1" ht="15.75" x14ac:dyDescent="0.25">
      <c r="A369" s="345"/>
      <c r="B369" s="330"/>
      <c r="C369" s="360"/>
      <c r="D369" s="361"/>
      <c r="E369" s="362"/>
      <c r="F369" s="83"/>
      <c r="G369" s="84"/>
      <c r="H369" s="84"/>
      <c r="I369" s="84"/>
      <c r="J369" s="85"/>
      <c r="K369" s="130">
        <v>10</v>
      </c>
      <c r="L369" s="54"/>
      <c r="M369" s="54"/>
      <c r="N369" s="144" t="e">
        <f t="shared" si="30"/>
        <v>#DIV/0!</v>
      </c>
      <c r="O369" s="354"/>
      <c r="P369" s="356"/>
    </row>
    <row r="370" spans="1:16" s="50" customFormat="1" ht="15.75" x14ac:dyDescent="0.25">
      <c r="A370" s="345"/>
      <c r="B370" s="330"/>
      <c r="C370" s="360"/>
      <c r="D370" s="361"/>
      <c r="E370" s="362"/>
      <c r="F370" s="83"/>
      <c r="G370" s="84"/>
      <c r="H370" s="84"/>
      <c r="I370" s="84"/>
      <c r="J370" s="85"/>
      <c r="K370" s="131"/>
      <c r="L370" s="54"/>
      <c r="M370" s="54"/>
      <c r="N370" s="144" t="e">
        <f t="shared" si="30"/>
        <v>#DIV/0!</v>
      </c>
      <c r="O370" s="354"/>
      <c r="P370" s="356"/>
    </row>
    <row r="371" spans="1:16" s="50" customFormat="1" ht="15.75" x14ac:dyDescent="0.25">
      <c r="A371" s="326"/>
      <c r="B371" s="330"/>
      <c r="C371" s="360"/>
      <c r="D371" s="363"/>
      <c r="E371" s="362"/>
      <c r="F371" s="83"/>
      <c r="G371" s="84"/>
      <c r="H371" s="84"/>
      <c r="I371" s="84"/>
      <c r="J371" s="85"/>
      <c r="K371" s="364" t="s">
        <v>50</v>
      </c>
      <c r="L371" s="365"/>
      <c r="M371" s="366"/>
      <c r="N371" s="316">
        <f>SUM(N360:N364)/5</f>
        <v>100.88294392523365</v>
      </c>
      <c r="O371" s="354"/>
      <c r="P371" s="356"/>
    </row>
    <row r="372" spans="1:16" s="50" customFormat="1" ht="78.75" customHeight="1" x14ac:dyDescent="0.25">
      <c r="A372" s="326">
        <v>19</v>
      </c>
      <c r="B372" s="329" t="s">
        <v>293</v>
      </c>
      <c r="C372" s="54">
        <v>20</v>
      </c>
      <c r="D372" s="54">
        <v>17</v>
      </c>
      <c r="E372" s="54">
        <f>D372/C372*100</f>
        <v>85</v>
      </c>
      <c r="F372" s="55" t="s">
        <v>6</v>
      </c>
      <c r="G372" s="56">
        <f>G373+G374+G375+G376</f>
        <v>5</v>
      </c>
      <c r="H372" s="56">
        <f>H373+H374+H375+H376</f>
        <v>5</v>
      </c>
      <c r="I372" s="56">
        <f>H372/G372*100</f>
        <v>100</v>
      </c>
      <c r="J372" s="57">
        <f>E372/I372*100</f>
        <v>85</v>
      </c>
      <c r="K372" s="317" t="s">
        <v>289</v>
      </c>
      <c r="L372" s="58">
        <v>1</v>
      </c>
      <c r="M372" s="58">
        <v>54.5</v>
      </c>
      <c r="N372" s="59">
        <f>M372/L372*100</f>
        <v>5450</v>
      </c>
      <c r="O372" s="318">
        <f>(N383*J372)/100</f>
        <v>1572.5</v>
      </c>
      <c r="P372" s="60" t="s">
        <v>145</v>
      </c>
    </row>
    <row r="373" spans="1:16" s="50" customFormat="1" ht="47.25" x14ac:dyDescent="0.25">
      <c r="A373" s="327"/>
      <c r="B373" s="330"/>
      <c r="C373" s="332" t="s">
        <v>292</v>
      </c>
      <c r="D373" s="333"/>
      <c r="E373" s="334"/>
      <c r="F373" s="61" t="s">
        <v>53</v>
      </c>
      <c r="G373" s="62"/>
      <c r="H373" s="62"/>
      <c r="I373" s="56" t="e">
        <f>H373/G373*100</f>
        <v>#DIV/0!</v>
      </c>
      <c r="J373" s="63" t="e">
        <f>E373/I373*100</f>
        <v>#DIV/0!</v>
      </c>
      <c r="K373" s="317" t="s">
        <v>290</v>
      </c>
      <c r="L373" s="58">
        <v>11</v>
      </c>
      <c r="M373" s="58">
        <v>0</v>
      </c>
      <c r="N373" s="59">
        <f t="shared" ref="N373:N374" si="31">M373/L373*100</f>
        <v>0</v>
      </c>
      <c r="O373" s="64"/>
      <c r="P373" s="60"/>
    </row>
    <row r="374" spans="1:16" s="50" customFormat="1" ht="54.75" customHeight="1" x14ac:dyDescent="0.25">
      <c r="A374" s="327"/>
      <c r="B374" s="330"/>
      <c r="C374" s="335"/>
      <c r="D374" s="336"/>
      <c r="E374" s="337"/>
      <c r="F374" s="61" t="s">
        <v>52</v>
      </c>
      <c r="G374" s="62"/>
      <c r="H374" s="62"/>
      <c r="I374" s="56" t="e">
        <f>H374/G374*100</f>
        <v>#DIV/0!</v>
      </c>
      <c r="J374" s="63" t="e">
        <f>E374/I374*100</f>
        <v>#DIV/0!</v>
      </c>
      <c r="K374" s="317" t="s">
        <v>291</v>
      </c>
      <c r="L374" s="58">
        <v>13</v>
      </c>
      <c r="M374" s="58">
        <v>13</v>
      </c>
      <c r="N374" s="59">
        <f t="shared" si="31"/>
        <v>100</v>
      </c>
      <c r="O374" s="64"/>
      <c r="P374" s="60"/>
    </row>
    <row r="375" spans="1:16" s="50" customFormat="1" ht="44.25" customHeight="1" x14ac:dyDescent="0.25">
      <c r="A375" s="327"/>
      <c r="B375" s="330"/>
      <c r="C375" s="335"/>
      <c r="D375" s="336"/>
      <c r="E375" s="337"/>
      <c r="F375" s="61" t="s">
        <v>54</v>
      </c>
      <c r="G375" s="62">
        <v>5</v>
      </c>
      <c r="H375" s="62">
        <v>5</v>
      </c>
      <c r="I375" s="56">
        <f>H375/G375*100</f>
        <v>100</v>
      </c>
      <c r="J375" s="63">
        <f>E375/I375*100</f>
        <v>0</v>
      </c>
      <c r="K375" s="58"/>
      <c r="L375" s="58"/>
      <c r="M375" s="58"/>
      <c r="N375" s="59" t="e">
        <f t="shared" ref="N375:N376" si="32">L375/M375*100</f>
        <v>#DIV/0!</v>
      </c>
      <c r="O375" s="64"/>
      <c r="P375" s="60"/>
    </row>
    <row r="376" spans="1:16" s="50" customFormat="1" ht="57.75" x14ac:dyDescent="0.25">
      <c r="A376" s="327"/>
      <c r="B376" s="330"/>
      <c r="C376" s="335"/>
      <c r="D376" s="336"/>
      <c r="E376" s="337"/>
      <c r="F376" s="65" t="s">
        <v>55</v>
      </c>
      <c r="G376" s="62"/>
      <c r="H376" s="62"/>
      <c r="I376" s="56" t="e">
        <f>H376/G376*100</f>
        <v>#DIV/0!</v>
      </c>
      <c r="J376" s="63" t="e">
        <f>E376/I376*100</f>
        <v>#DIV/0!</v>
      </c>
      <c r="K376" s="58"/>
      <c r="L376" s="58"/>
      <c r="M376" s="58"/>
      <c r="N376" s="59" t="e">
        <f t="shared" si="32"/>
        <v>#DIV/0!</v>
      </c>
      <c r="O376" s="64"/>
      <c r="P376" s="60"/>
    </row>
    <row r="377" spans="1:16" s="50" customFormat="1" ht="15.75" x14ac:dyDescent="0.25">
      <c r="A377" s="327"/>
      <c r="B377" s="330"/>
      <c r="C377" s="335"/>
      <c r="D377" s="336"/>
      <c r="E377" s="337"/>
      <c r="F377" s="54"/>
      <c r="G377" s="54"/>
      <c r="H377" s="54"/>
      <c r="I377" s="54"/>
      <c r="J377" s="54"/>
      <c r="K377" s="58"/>
      <c r="L377" s="58"/>
      <c r="M377" s="58"/>
      <c r="N377" s="59" t="e">
        <v>#DIV/0!</v>
      </c>
      <c r="O377" s="64"/>
      <c r="P377" s="60"/>
    </row>
    <row r="378" spans="1:16" s="50" customFormat="1" ht="15.75" x14ac:dyDescent="0.25">
      <c r="A378" s="327"/>
      <c r="B378" s="330"/>
      <c r="C378" s="335"/>
      <c r="D378" s="336"/>
      <c r="E378" s="337"/>
      <c r="F378" s="54"/>
      <c r="G378" s="54"/>
      <c r="H378" s="54"/>
      <c r="I378" s="54"/>
      <c r="J378" s="54"/>
      <c r="K378" s="58"/>
      <c r="L378" s="58"/>
      <c r="M378" s="58"/>
      <c r="N378" s="59" t="e">
        <v>#DIV/0!</v>
      </c>
      <c r="O378" s="64"/>
      <c r="P378" s="60"/>
    </row>
    <row r="379" spans="1:16" s="50" customFormat="1" ht="15.75" x14ac:dyDescent="0.25">
      <c r="A379" s="327"/>
      <c r="B379" s="330"/>
      <c r="C379" s="335"/>
      <c r="D379" s="336"/>
      <c r="E379" s="337"/>
      <c r="F379" s="54"/>
      <c r="G379" s="54"/>
      <c r="H379" s="54"/>
      <c r="I379" s="54"/>
      <c r="J379" s="54"/>
      <c r="K379" s="58"/>
      <c r="L379" s="58"/>
      <c r="M379" s="58"/>
      <c r="N379" s="59" t="e">
        <v>#DIV/0!</v>
      </c>
      <c r="O379" s="64"/>
      <c r="P379" s="60"/>
    </row>
    <row r="380" spans="1:16" s="50" customFormat="1" ht="15.75" x14ac:dyDescent="0.25">
      <c r="A380" s="327"/>
      <c r="B380" s="330"/>
      <c r="C380" s="335"/>
      <c r="D380" s="336"/>
      <c r="E380" s="337"/>
      <c r="F380" s="54"/>
      <c r="G380" s="54"/>
      <c r="H380" s="54"/>
      <c r="I380" s="54"/>
      <c r="J380" s="54"/>
      <c r="K380" s="58"/>
      <c r="L380" s="58"/>
      <c r="M380" s="58"/>
      <c r="N380" s="59" t="e">
        <v>#DIV/0!</v>
      </c>
      <c r="O380" s="64"/>
      <c r="P380" s="60"/>
    </row>
    <row r="381" spans="1:16" s="50" customFormat="1" ht="15.75" x14ac:dyDescent="0.25">
      <c r="A381" s="327"/>
      <c r="B381" s="330"/>
      <c r="C381" s="335"/>
      <c r="D381" s="336"/>
      <c r="E381" s="337"/>
      <c r="F381" s="54"/>
      <c r="G381" s="54"/>
      <c r="H381" s="54"/>
      <c r="I381" s="54"/>
      <c r="J381" s="54"/>
      <c r="K381" s="58"/>
      <c r="L381" s="58"/>
      <c r="M381" s="58"/>
      <c r="N381" s="59" t="e">
        <v>#DIV/0!</v>
      </c>
      <c r="O381" s="64"/>
      <c r="P381" s="60"/>
    </row>
    <row r="382" spans="1:16" s="50" customFormat="1" ht="15.75" x14ac:dyDescent="0.25">
      <c r="A382" s="327"/>
      <c r="B382" s="330"/>
      <c r="C382" s="335"/>
      <c r="D382" s="336"/>
      <c r="E382" s="337"/>
      <c r="F382" s="54"/>
      <c r="G382" s="54"/>
      <c r="H382" s="54"/>
      <c r="I382" s="54"/>
      <c r="J382" s="54"/>
      <c r="K382" s="58"/>
      <c r="L382" s="58"/>
      <c r="M382" s="58"/>
      <c r="N382" s="59" t="e">
        <v>#DIV/0!</v>
      </c>
      <c r="O382" s="64"/>
      <c r="P382" s="60"/>
    </row>
    <row r="383" spans="1:16" s="50" customFormat="1" ht="16.5" thickBot="1" x14ac:dyDescent="0.3">
      <c r="A383" s="328"/>
      <c r="B383" s="331"/>
      <c r="C383" s="338"/>
      <c r="D383" s="339"/>
      <c r="E383" s="340"/>
      <c r="F383" s="54"/>
      <c r="G383" s="54"/>
      <c r="H383" s="54"/>
      <c r="I383" s="54"/>
      <c r="J383" s="54"/>
      <c r="K383" s="58" t="s">
        <v>50</v>
      </c>
      <c r="L383" s="58"/>
      <c r="M383" s="58"/>
      <c r="N383" s="59">
        <f>(N372+N373+N374)/3</f>
        <v>1850</v>
      </c>
      <c r="O383" s="64"/>
      <c r="P383" s="60"/>
    </row>
    <row r="384" spans="1:16" s="50" customFormat="1" ht="31.5" customHeight="1" thickBot="1" x14ac:dyDescent="0.3">
      <c r="A384" s="326">
        <v>20</v>
      </c>
      <c r="B384" s="329" t="s">
        <v>337</v>
      </c>
      <c r="C384" s="54">
        <v>3</v>
      </c>
      <c r="D384" s="54">
        <v>3</v>
      </c>
      <c r="E384" s="54">
        <f>D384/C384*100</f>
        <v>100</v>
      </c>
      <c r="F384" s="55" t="s">
        <v>6</v>
      </c>
      <c r="G384" s="56">
        <f>G385+G386+G387+G388</f>
        <v>1947.6</v>
      </c>
      <c r="H384" s="56">
        <f>H385+H386+H387+H388</f>
        <v>1947.2</v>
      </c>
      <c r="I384" s="56">
        <f>H384/G384*100</f>
        <v>99.979461901827889</v>
      </c>
      <c r="J384" s="57">
        <f>E384/I384*100</f>
        <v>100.02054231717339</v>
      </c>
      <c r="K384" s="319" t="s">
        <v>341</v>
      </c>
      <c r="L384" s="258">
        <v>8</v>
      </c>
      <c r="M384" s="259">
        <v>6</v>
      </c>
      <c r="N384" s="59">
        <f>M384/L384*100</f>
        <v>75</v>
      </c>
      <c r="O384" s="66">
        <f>(N395*J384)/100</f>
        <v>83.350451930977812</v>
      </c>
      <c r="P384" s="60" t="s">
        <v>144</v>
      </c>
    </row>
    <row r="385" spans="1:16" s="50" customFormat="1" ht="47.25" customHeight="1" thickBot="1" x14ac:dyDescent="0.3">
      <c r="A385" s="327"/>
      <c r="B385" s="330"/>
      <c r="C385" s="332" t="s">
        <v>338</v>
      </c>
      <c r="D385" s="333"/>
      <c r="E385" s="334"/>
      <c r="F385" s="61" t="s">
        <v>53</v>
      </c>
      <c r="G385" s="62"/>
      <c r="H385" s="62"/>
      <c r="I385" s="56" t="e">
        <f>H385/G385*100</f>
        <v>#DIV/0!</v>
      </c>
      <c r="J385" s="63" t="e">
        <f>E385/I385*100</f>
        <v>#DIV/0!</v>
      </c>
      <c r="K385" s="320" t="s">
        <v>340</v>
      </c>
      <c r="L385" s="258">
        <v>12</v>
      </c>
      <c r="M385" s="259">
        <v>9</v>
      </c>
      <c r="N385" s="59">
        <f t="shared" ref="N385:N386" si="33">M385/L385*100</f>
        <v>75</v>
      </c>
      <c r="O385" s="64"/>
      <c r="P385" s="60"/>
    </row>
    <row r="386" spans="1:16" s="50" customFormat="1" ht="45.75" thickBot="1" x14ac:dyDescent="0.3">
      <c r="A386" s="327"/>
      <c r="B386" s="330"/>
      <c r="C386" s="335"/>
      <c r="D386" s="336"/>
      <c r="E386" s="337"/>
      <c r="F386" s="61" t="s">
        <v>52</v>
      </c>
      <c r="G386" s="62"/>
      <c r="H386" s="62"/>
      <c r="I386" s="56" t="e">
        <f>H386/G386*100</f>
        <v>#DIV/0!</v>
      </c>
      <c r="J386" s="63" t="e">
        <f>E386/I386*100</f>
        <v>#DIV/0!</v>
      </c>
      <c r="K386" s="320" t="s">
        <v>339</v>
      </c>
      <c r="L386" s="258">
        <v>1</v>
      </c>
      <c r="M386" s="321">
        <v>1</v>
      </c>
      <c r="N386" s="59">
        <f t="shared" si="33"/>
        <v>100</v>
      </c>
      <c r="O386" s="64"/>
      <c r="P386" s="60"/>
    </row>
    <row r="387" spans="1:16" s="50" customFormat="1" ht="45" x14ac:dyDescent="0.25">
      <c r="A387" s="327"/>
      <c r="B387" s="330"/>
      <c r="C387" s="335"/>
      <c r="D387" s="336"/>
      <c r="E387" s="337"/>
      <c r="F387" s="61" t="s">
        <v>54</v>
      </c>
      <c r="G387" s="62">
        <v>1947.6</v>
      </c>
      <c r="H387" s="62">
        <v>1947.2</v>
      </c>
      <c r="I387" s="56">
        <f>H387/G387*100</f>
        <v>99.979461901827889</v>
      </c>
      <c r="J387" s="63">
        <f>E387/I387*100</f>
        <v>0</v>
      </c>
      <c r="K387" s="58"/>
      <c r="L387" s="58"/>
      <c r="M387" s="58"/>
      <c r="N387" s="59" t="e">
        <f t="shared" ref="N387:N388" si="34">L387/M387*100</f>
        <v>#DIV/0!</v>
      </c>
      <c r="O387" s="64"/>
      <c r="P387" s="60"/>
    </row>
    <row r="388" spans="1:16" s="50" customFormat="1" ht="49.5" x14ac:dyDescent="0.25">
      <c r="A388" s="327"/>
      <c r="B388" s="330"/>
      <c r="C388" s="335"/>
      <c r="D388" s="336"/>
      <c r="E388" s="337"/>
      <c r="F388" s="65" t="s">
        <v>55</v>
      </c>
      <c r="G388" s="62"/>
      <c r="H388" s="62"/>
      <c r="I388" s="56" t="e">
        <f>H388/G388*100</f>
        <v>#DIV/0!</v>
      </c>
      <c r="J388" s="63" t="e">
        <f>E388/I388*100</f>
        <v>#DIV/0!</v>
      </c>
      <c r="K388" s="58"/>
      <c r="L388" s="58"/>
      <c r="M388" s="58"/>
      <c r="N388" s="59" t="e">
        <f t="shared" si="34"/>
        <v>#DIV/0!</v>
      </c>
      <c r="O388" s="64"/>
      <c r="P388" s="60"/>
    </row>
    <row r="389" spans="1:16" s="50" customFormat="1" ht="15.75" x14ac:dyDescent="0.25">
      <c r="A389" s="327"/>
      <c r="B389" s="330"/>
      <c r="C389" s="335"/>
      <c r="D389" s="336"/>
      <c r="E389" s="337"/>
      <c r="F389" s="54"/>
      <c r="G389" s="54"/>
      <c r="H389" s="54"/>
      <c r="I389" s="54"/>
      <c r="J389" s="54"/>
      <c r="K389" s="58"/>
      <c r="L389" s="58"/>
      <c r="M389" s="58"/>
      <c r="N389" s="59" t="e">
        <v>#DIV/0!</v>
      </c>
      <c r="O389" s="64"/>
      <c r="P389" s="60"/>
    </row>
    <row r="390" spans="1:16" s="50" customFormat="1" ht="15.75" x14ac:dyDescent="0.25">
      <c r="A390" s="327"/>
      <c r="B390" s="330"/>
      <c r="C390" s="335"/>
      <c r="D390" s="336"/>
      <c r="E390" s="337"/>
      <c r="F390" s="54"/>
      <c r="G390" s="54"/>
      <c r="H390" s="54"/>
      <c r="I390" s="54"/>
      <c r="J390" s="54"/>
      <c r="K390" s="58"/>
      <c r="L390" s="58"/>
      <c r="M390" s="58"/>
      <c r="N390" s="59" t="e">
        <v>#DIV/0!</v>
      </c>
      <c r="O390" s="64"/>
      <c r="P390" s="60"/>
    </row>
    <row r="391" spans="1:16" s="50" customFormat="1" ht="15.75" x14ac:dyDescent="0.25">
      <c r="A391" s="327"/>
      <c r="B391" s="330"/>
      <c r="C391" s="335"/>
      <c r="D391" s="336"/>
      <c r="E391" s="337"/>
      <c r="F391" s="54"/>
      <c r="G391" s="54"/>
      <c r="H391" s="54"/>
      <c r="I391" s="54"/>
      <c r="J391" s="54"/>
      <c r="K391" s="58"/>
      <c r="L391" s="58"/>
      <c r="M391" s="58"/>
      <c r="N391" s="59" t="e">
        <v>#DIV/0!</v>
      </c>
      <c r="O391" s="64"/>
      <c r="P391" s="60"/>
    </row>
    <row r="392" spans="1:16" s="50" customFormat="1" ht="15.75" x14ac:dyDescent="0.25">
      <c r="A392" s="327"/>
      <c r="B392" s="330"/>
      <c r="C392" s="335"/>
      <c r="D392" s="336"/>
      <c r="E392" s="337"/>
      <c r="F392" s="54"/>
      <c r="G392" s="54"/>
      <c r="H392" s="54"/>
      <c r="I392" s="54"/>
      <c r="J392" s="54"/>
      <c r="K392" s="58"/>
      <c r="L392" s="58"/>
      <c r="M392" s="58"/>
      <c r="N392" s="59" t="e">
        <v>#DIV/0!</v>
      </c>
      <c r="O392" s="64"/>
      <c r="P392" s="60"/>
    </row>
    <row r="393" spans="1:16" s="50" customFormat="1" ht="15.75" x14ac:dyDescent="0.25">
      <c r="A393" s="327"/>
      <c r="B393" s="330"/>
      <c r="C393" s="335"/>
      <c r="D393" s="336"/>
      <c r="E393" s="337"/>
      <c r="F393" s="54"/>
      <c r="G393" s="54"/>
      <c r="H393" s="54"/>
      <c r="I393" s="54"/>
      <c r="J393" s="54"/>
      <c r="K393" s="58"/>
      <c r="L393" s="58"/>
      <c r="M393" s="58"/>
      <c r="N393" s="59" t="e">
        <v>#DIV/0!</v>
      </c>
      <c r="O393" s="64"/>
      <c r="P393" s="60"/>
    </row>
    <row r="394" spans="1:16" s="50" customFormat="1" ht="15.75" x14ac:dyDescent="0.25">
      <c r="A394" s="327"/>
      <c r="B394" s="330"/>
      <c r="C394" s="335"/>
      <c r="D394" s="336"/>
      <c r="E394" s="337"/>
      <c r="F394" s="54"/>
      <c r="G394" s="54"/>
      <c r="H394" s="54"/>
      <c r="I394" s="54"/>
      <c r="J394" s="54"/>
      <c r="K394" s="58"/>
      <c r="L394" s="58"/>
      <c r="M394" s="58"/>
      <c r="N394" s="59" t="e">
        <v>#DIV/0!</v>
      </c>
      <c r="O394" s="64"/>
      <c r="P394" s="60"/>
    </row>
    <row r="395" spans="1:16" s="50" customFormat="1" ht="15.75" x14ac:dyDescent="0.25">
      <c r="A395" s="328"/>
      <c r="B395" s="331"/>
      <c r="C395" s="338"/>
      <c r="D395" s="339"/>
      <c r="E395" s="340"/>
      <c r="F395" s="54"/>
      <c r="G395" s="54"/>
      <c r="H395" s="54"/>
      <c r="I395" s="54"/>
      <c r="J395" s="54"/>
      <c r="K395" s="58" t="s">
        <v>50</v>
      </c>
      <c r="L395" s="58"/>
      <c r="M395" s="58"/>
      <c r="N395" s="59">
        <f>(N384+N385+N386)/3</f>
        <v>83.333333333333329</v>
      </c>
      <c r="O395" s="64"/>
      <c r="P395" s="60"/>
    </row>
    <row r="396" spans="1:16" s="50" customFormat="1" ht="15.75" x14ac:dyDescent="0.25">
      <c r="A396" s="51"/>
      <c r="B396" s="52"/>
      <c r="C396" s="84"/>
      <c r="D396" s="84"/>
      <c r="E396" s="84"/>
      <c r="F396" s="84"/>
      <c r="G396" s="84"/>
      <c r="H396" s="84"/>
      <c r="I396" s="84"/>
      <c r="J396" s="84"/>
      <c r="K396" s="322"/>
      <c r="L396" s="322"/>
      <c r="M396" s="322"/>
      <c r="N396" s="323"/>
      <c r="O396" s="324"/>
      <c r="P396" s="325"/>
    </row>
    <row r="397" spans="1:16" s="50" customFormat="1" ht="15.75" x14ac:dyDescent="0.25">
      <c r="A397" s="51"/>
      <c r="B397" s="52"/>
      <c r="C397" s="84"/>
      <c r="D397" s="84"/>
      <c r="E397" s="84"/>
      <c r="F397" s="84"/>
      <c r="G397" s="84"/>
      <c r="H397" s="84"/>
      <c r="I397" s="84"/>
      <c r="J397" s="84"/>
      <c r="K397" s="322"/>
      <c r="L397" s="322"/>
      <c r="M397" s="322"/>
      <c r="N397" s="323"/>
      <c r="O397" s="324"/>
      <c r="P397" s="325"/>
    </row>
    <row r="398" spans="1:16" s="50" customFormat="1" ht="15.75" x14ac:dyDescent="0.25">
      <c r="A398" s="51"/>
      <c r="B398" s="52"/>
      <c r="C398" s="84"/>
      <c r="D398" s="84"/>
      <c r="E398" s="84"/>
      <c r="F398" s="84"/>
      <c r="G398" s="84"/>
      <c r="H398" s="84"/>
      <c r="I398" s="84"/>
      <c r="J398" s="84"/>
      <c r="K398" s="322"/>
      <c r="L398" s="322"/>
      <c r="M398" s="322"/>
      <c r="N398" s="323"/>
      <c r="O398" s="324"/>
      <c r="P398" s="325"/>
    </row>
    <row r="399" spans="1:16" s="50" customFormat="1" ht="15.75" x14ac:dyDescent="0.25">
      <c r="A399" s="51"/>
      <c r="B399" s="52"/>
      <c r="C399" s="84"/>
      <c r="D399" s="84"/>
      <c r="E399" s="84"/>
      <c r="F399" s="84"/>
      <c r="G399" s="84"/>
      <c r="H399" s="84"/>
      <c r="I399" s="84"/>
      <c r="J399" s="84"/>
      <c r="K399" s="322"/>
      <c r="L399" s="322"/>
      <c r="M399" s="322"/>
      <c r="N399" s="323"/>
      <c r="O399" s="324"/>
      <c r="P399" s="325"/>
    </row>
  </sheetData>
  <mergeCells count="120">
    <mergeCell ref="L313:M313"/>
    <mergeCell ref="A348:A359"/>
    <mergeCell ref="B348:B359"/>
    <mergeCell ref="O348:O359"/>
    <mergeCell ref="P348:P359"/>
    <mergeCell ref="C349:E359"/>
    <mergeCell ref="K359:M359"/>
    <mergeCell ref="A321:A347"/>
    <mergeCell ref="B321:B347"/>
    <mergeCell ref="O321:O347"/>
    <mergeCell ref="C322:E347"/>
    <mergeCell ref="K347:M347"/>
    <mergeCell ref="A314:A320"/>
    <mergeCell ref="B314:B320"/>
    <mergeCell ref="O314:O320"/>
    <mergeCell ref="P314:P320"/>
    <mergeCell ref="C315:E320"/>
    <mergeCell ref="K320:M320"/>
    <mergeCell ref="A292:A313"/>
    <mergeCell ref="B292:B313"/>
    <mergeCell ref="O292:O313"/>
    <mergeCell ref="P292:P313"/>
    <mergeCell ref="C293:E313"/>
    <mergeCell ref="O255:O274"/>
    <mergeCell ref="P255:P274"/>
    <mergeCell ref="C256:E274"/>
    <mergeCell ref="K274:M274"/>
    <mergeCell ref="A275:A291"/>
    <mergeCell ref="B275:B291"/>
    <mergeCell ref="O275:O291"/>
    <mergeCell ref="P275:P291"/>
    <mergeCell ref="C276:E291"/>
    <mergeCell ref="K291:M291"/>
    <mergeCell ref="P229:P234"/>
    <mergeCell ref="A235:A254"/>
    <mergeCell ref="B235:B254"/>
    <mergeCell ref="O235:O254"/>
    <mergeCell ref="P235:P254"/>
    <mergeCell ref="C236:E254"/>
    <mergeCell ref="K254:M254"/>
    <mergeCell ref="A229:A234"/>
    <mergeCell ref="B229:B234"/>
    <mergeCell ref="O229:O234"/>
    <mergeCell ref="C230:E234"/>
    <mergeCell ref="K234:M234"/>
    <mergeCell ref="O212:O228"/>
    <mergeCell ref="P212:P228"/>
    <mergeCell ref="C213:E228"/>
    <mergeCell ref="K228:M228"/>
    <mergeCell ref="A183:A211"/>
    <mergeCell ref="B183:B211"/>
    <mergeCell ref="O183:O211"/>
    <mergeCell ref="P183:P211"/>
    <mergeCell ref="K211:M211"/>
    <mergeCell ref="A113:A139"/>
    <mergeCell ref="B113:B139"/>
    <mergeCell ref="O113:O139"/>
    <mergeCell ref="P113:P139"/>
    <mergeCell ref="C114:E139"/>
    <mergeCell ref="A165:A182"/>
    <mergeCell ref="B165:B182"/>
    <mergeCell ref="O165:O182"/>
    <mergeCell ref="P165:P182"/>
    <mergeCell ref="C166:E182"/>
    <mergeCell ref="K182:M182"/>
    <mergeCell ref="A158:A164"/>
    <mergeCell ref="B158:B164"/>
    <mergeCell ref="O158:O164"/>
    <mergeCell ref="P158:P164"/>
    <mergeCell ref="C159:E164"/>
    <mergeCell ref="K164:M164"/>
    <mergeCell ref="K181:M181"/>
    <mergeCell ref="A88:A99"/>
    <mergeCell ref="B88:B99"/>
    <mergeCell ref="O88:O99"/>
    <mergeCell ref="P88:P99"/>
    <mergeCell ref="C89:E99"/>
    <mergeCell ref="K99:M99"/>
    <mergeCell ref="A100:A111"/>
    <mergeCell ref="B100:B111"/>
    <mergeCell ref="O100:O111"/>
    <mergeCell ref="P100:P111"/>
    <mergeCell ref="C101:E111"/>
    <mergeCell ref="O360:O371"/>
    <mergeCell ref="P360:P371"/>
    <mergeCell ref="C361:E371"/>
    <mergeCell ref="K371:M371"/>
    <mergeCell ref="A2:P2"/>
    <mergeCell ref="K87:M87"/>
    <mergeCell ref="O4:O5"/>
    <mergeCell ref="P4:P5"/>
    <mergeCell ref="C4:E4"/>
    <mergeCell ref="P7:P87"/>
    <mergeCell ref="C8:E87"/>
    <mergeCell ref="O7:O87"/>
    <mergeCell ref="A4:A5"/>
    <mergeCell ref="B4:B5"/>
    <mergeCell ref="F4:J4"/>
    <mergeCell ref="A7:A87"/>
    <mergeCell ref="K4:N4"/>
    <mergeCell ref="B7:B87"/>
    <mergeCell ref="A140:A157"/>
    <mergeCell ref="B140:B157"/>
    <mergeCell ref="O140:O157"/>
    <mergeCell ref="P140:P157"/>
    <mergeCell ref="C141:E157"/>
    <mergeCell ref="K157:M157"/>
    <mergeCell ref="A384:A395"/>
    <mergeCell ref="B384:B395"/>
    <mergeCell ref="C385:E395"/>
    <mergeCell ref="A372:A383"/>
    <mergeCell ref="B372:B383"/>
    <mergeCell ref="C373:E383"/>
    <mergeCell ref="C184:E211"/>
    <mergeCell ref="A360:A371"/>
    <mergeCell ref="B360:B371"/>
    <mergeCell ref="A212:A228"/>
    <mergeCell ref="B212:B228"/>
    <mergeCell ref="A255:A274"/>
    <mergeCell ref="B255:B274"/>
  </mergeCells>
  <phoneticPr fontId="0" type="noConversion"/>
  <pageMargins left="0" right="0" top="0" bottom="0" header="0" footer="0"/>
  <pageSetup paperSize="9" scale="23" orientation="landscape" r:id="rId1"/>
  <rowBreaks count="10" manualBreakCount="10">
    <brk id="21" max="15" man="1"/>
    <brk id="64" max="15" man="1"/>
    <brk id="87" max="15" man="1"/>
    <brk id="99" max="15" man="1"/>
    <brk id="111" max="15" man="1"/>
    <brk id="157" max="15" man="1"/>
    <brk id="210" max="15" man="1"/>
    <brk id="228" max="15" man="1"/>
    <brk id="263" max="15" man="1"/>
    <brk id="313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545" t="s">
        <v>32</v>
      </c>
      <c r="B5" s="545"/>
      <c r="C5" s="545"/>
      <c r="D5" s="545"/>
      <c r="E5" s="545"/>
      <c r="F5" s="545"/>
      <c r="G5" s="545"/>
      <c r="H5" s="545"/>
      <c r="I5" s="545"/>
      <c r="J5" s="545"/>
      <c r="K5" s="545"/>
      <c r="L5" s="545"/>
      <c r="M5" s="545"/>
      <c r="N5" s="545"/>
      <c r="O5" s="545"/>
    </row>
    <row r="6" spans="1:16" ht="23.45" customHeight="1" x14ac:dyDescent="0.25"/>
    <row r="7" spans="1:16" s="1" customFormat="1" ht="45.6" customHeight="1" x14ac:dyDescent="0.25">
      <c r="A7" s="546" t="s">
        <v>0</v>
      </c>
      <c r="B7" s="546" t="s">
        <v>12</v>
      </c>
      <c r="C7" s="526" t="s">
        <v>13</v>
      </c>
      <c r="D7" s="526" t="s">
        <v>3</v>
      </c>
      <c r="E7" s="526" t="s">
        <v>18</v>
      </c>
      <c r="F7" s="547" t="s">
        <v>15</v>
      </c>
      <c r="G7" s="548"/>
      <c r="H7" s="548"/>
      <c r="I7" s="548"/>
      <c r="J7" s="548"/>
      <c r="K7" s="549"/>
      <c r="L7" s="550" t="s">
        <v>17</v>
      </c>
      <c r="M7" s="552" t="s">
        <v>1</v>
      </c>
      <c r="N7" s="553"/>
      <c r="O7" s="526" t="s">
        <v>33</v>
      </c>
      <c r="P7" s="526" t="s">
        <v>2</v>
      </c>
    </row>
    <row r="8" spans="1:16" s="1" customFormat="1" ht="77.45" customHeight="1" x14ac:dyDescent="0.25">
      <c r="A8" s="526"/>
      <c r="B8" s="526"/>
      <c r="C8" s="527"/>
      <c r="D8" s="527"/>
      <c r="E8" s="52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551"/>
      <c r="M8" s="24" t="s">
        <v>5</v>
      </c>
      <c r="N8" s="24" t="s">
        <v>23</v>
      </c>
      <c r="O8" s="527"/>
      <c r="P8" s="527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528">
        <v>1</v>
      </c>
      <c r="B10" s="531"/>
      <c r="C10" s="531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534"/>
      <c r="N10" s="534"/>
      <c r="O10" s="539"/>
      <c r="P10" s="542"/>
    </row>
    <row r="11" spans="1:16" ht="87" customHeight="1" x14ac:dyDescent="0.25">
      <c r="A11" s="529"/>
      <c r="B11" s="532"/>
      <c r="C11" s="532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535"/>
      <c r="N11" s="537"/>
      <c r="O11" s="540"/>
      <c r="P11" s="543"/>
    </row>
    <row r="12" spans="1:16" ht="64.900000000000006" customHeight="1" x14ac:dyDescent="0.25">
      <c r="A12" s="529"/>
      <c r="B12" s="532"/>
      <c r="C12" s="532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535"/>
      <c r="N12" s="537"/>
      <c r="O12" s="540"/>
      <c r="P12" s="543"/>
    </row>
    <row r="13" spans="1:16" ht="93.6" customHeight="1" x14ac:dyDescent="0.25">
      <c r="A13" s="529"/>
      <c r="B13" s="532"/>
      <c r="C13" s="532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535"/>
      <c r="N13" s="537"/>
      <c r="O13" s="540"/>
      <c r="P13" s="543"/>
    </row>
    <row r="14" spans="1:16" ht="73.150000000000006" customHeight="1" x14ac:dyDescent="0.25">
      <c r="A14" s="529"/>
      <c r="B14" s="532"/>
      <c r="C14" s="532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535"/>
      <c r="N14" s="537"/>
      <c r="O14" s="540"/>
      <c r="P14" s="543"/>
    </row>
    <row r="15" spans="1:16" ht="51" customHeight="1" x14ac:dyDescent="0.25">
      <c r="A15" s="530"/>
      <c r="B15" s="533"/>
      <c r="C15" s="533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536"/>
      <c r="N15" s="538"/>
      <c r="O15" s="541"/>
      <c r="P15" s="544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2019-04-29T08:27:37Z</dcterms:modified>
</cp:coreProperties>
</file>