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65" windowWidth="14805" windowHeight="7050" tabRatio="562"/>
  </bookViews>
  <sheets>
    <sheet name="СВОД" sheetId="16" r:id="rId1"/>
    <sheet name="МП 6" sheetId="10" state="hidden" r:id="rId2"/>
  </sheets>
  <definedNames>
    <definedName name="_xlnm.Print_Titles" localSheetId="0">СВОД!$4:$6</definedName>
    <definedName name="_xlnm.Print_Area" localSheetId="0">СВОД!$A$1:$P$360</definedName>
  </definedNames>
  <calcPr calcId="145621"/>
</workbook>
</file>

<file path=xl/calcChain.xml><?xml version="1.0" encoding="utf-8"?>
<calcChain xmlns="http://schemas.openxmlformats.org/spreadsheetml/2006/main">
  <c r="O89" i="16" l="1"/>
  <c r="I89" i="16"/>
  <c r="H89" i="16"/>
  <c r="G89" i="16"/>
  <c r="I91" i="16"/>
  <c r="I92" i="16"/>
  <c r="I93" i="16"/>
  <c r="I90" i="16"/>
  <c r="O216" i="16"/>
  <c r="N63" i="16" l="1"/>
  <c r="H37" i="16"/>
  <c r="G37" i="16"/>
  <c r="I200" i="16" l="1"/>
  <c r="J200" i="16" s="1"/>
  <c r="N200" i="16"/>
  <c r="G199" i="16"/>
  <c r="N274" i="16" l="1"/>
  <c r="N268" i="16"/>
  <c r="N269" i="16"/>
  <c r="N272" i="16"/>
  <c r="N273" i="16"/>
  <c r="N248" i="16"/>
  <c r="N249" i="16"/>
  <c r="N250" i="16"/>
  <c r="N251" i="16"/>
  <c r="N252" i="16"/>
  <c r="N253" i="16"/>
  <c r="N254" i="16"/>
  <c r="N255" i="16"/>
  <c r="N256" i="16"/>
  <c r="N257" i="16"/>
  <c r="N258" i="16"/>
  <c r="N259" i="16"/>
  <c r="N261" i="16"/>
  <c r="N263" i="16"/>
  <c r="N264" i="16"/>
  <c r="N265" i="16"/>
  <c r="N266" i="16"/>
  <c r="N267" i="16"/>
  <c r="N247" i="16"/>
  <c r="N276" i="16" s="1"/>
  <c r="N245" i="16" l="1"/>
  <c r="N244" i="16"/>
  <c r="N243" i="16"/>
  <c r="N193" i="16" l="1"/>
  <c r="N178" i="16" l="1"/>
  <c r="N360" i="16" l="1"/>
  <c r="N341" i="16" l="1"/>
  <c r="I341" i="16"/>
  <c r="J341" i="16" s="1"/>
  <c r="N340" i="16"/>
  <c r="I340" i="16"/>
  <c r="J340" i="16" s="1"/>
  <c r="N339" i="16"/>
  <c r="I339" i="16"/>
  <c r="J339" i="16" s="1"/>
  <c r="N338" i="16"/>
  <c r="I338" i="16"/>
  <c r="J338" i="16" s="1"/>
  <c r="N337" i="16"/>
  <c r="N348" i="16" s="1"/>
  <c r="H337" i="16"/>
  <c r="G337" i="16"/>
  <c r="E337" i="16"/>
  <c r="I337" i="16" l="1"/>
  <c r="J337" i="16" s="1"/>
  <c r="O337" i="16" s="1"/>
  <c r="L9" i="16"/>
  <c r="N302" i="16" l="1"/>
  <c r="N303" i="16"/>
  <c r="N304" i="16"/>
  <c r="N305" i="16"/>
  <c r="N306" i="16"/>
  <c r="N307" i="16"/>
  <c r="N301" i="16"/>
  <c r="I305" i="16"/>
  <c r="J305" i="16" s="1"/>
  <c r="I304" i="16"/>
  <c r="J304" i="16" s="1"/>
  <c r="I303" i="16"/>
  <c r="J303" i="16" s="1"/>
  <c r="I302" i="16"/>
  <c r="J302" i="16" s="1"/>
  <c r="H301" i="16"/>
  <c r="G301" i="16"/>
  <c r="N336" i="16" l="1"/>
  <c r="I301" i="16"/>
  <c r="J301" i="16" s="1"/>
  <c r="N351" i="16"/>
  <c r="O301" i="16" l="1"/>
  <c r="N353" i="16"/>
  <c r="I353" i="16"/>
  <c r="J353" i="16" s="1"/>
  <c r="N352" i="16"/>
  <c r="I352" i="16"/>
  <c r="J352" i="16" s="1"/>
  <c r="I351" i="16"/>
  <c r="J351" i="16" s="1"/>
  <c r="I350" i="16"/>
  <c r="J350" i="16" s="1"/>
  <c r="H349" i="16"/>
  <c r="G349" i="16"/>
  <c r="E349" i="16"/>
  <c r="N188" i="16"/>
  <c r="N179" i="16"/>
  <c r="N198" i="16" l="1"/>
  <c r="I349" i="16"/>
  <c r="J349" i="16" s="1"/>
  <c r="O349" i="16" l="1"/>
  <c r="H199" i="16"/>
  <c r="I201" i="16"/>
  <c r="H247" i="16"/>
  <c r="G247" i="16"/>
  <c r="I250" i="16"/>
  <c r="N290" i="16" l="1"/>
  <c r="N291" i="16"/>
  <c r="N289" i="16"/>
  <c r="N300" i="16" l="1"/>
  <c r="E289" i="16"/>
  <c r="N292" i="16"/>
  <c r="N293" i="16"/>
  <c r="N278" i="16"/>
  <c r="N279" i="16"/>
  <c r="N280" i="16"/>
  <c r="N281" i="16"/>
  <c r="I293" i="16"/>
  <c r="J293" i="16" s="1"/>
  <c r="I292" i="16"/>
  <c r="J292" i="16" s="1"/>
  <c r="I291" i="16"/>
  <c r="J291" i="16" s="1"/>
  <c r="I290" i="16"/>
  <c r="J290" i="16" s="1"/>
  <c r="H289" i="16"/>
  <c r="G289" i="16"/>
  <c r="H277" i="16"/>
  <c r="G277" i="16"/>
  <c r="N287" i="16"/>
  <c r="N286" i="16"/>
  <c r="N285" i="16"/>
  <c r="N284" i="16"/>
  <c r="N283" i="16"/>
  <c r="N282" i="16"/>
  <c r="I281" i="16"/>
  <c r="J281" i="16" s="1"/>
  <c r="I280" i="16"/>
  <c r="J280" i="16" s="1"/>
  <c r="I279" i="16"/>
  <c r="J279" i="16" s="1"/>
  <c r="I278" i="16"/>
  <c r="J278" i="16" s="1"/>
  <c r="N277" i="16"/>
  <c r="E277" i="16"/>
  <c r="N113" i="16"/>
  <c r="N114" i="16"/>
  <c r="N115" i="16"/>
  <c r="N116" i="16"/>
  <c r="N117" i="16"/>
  <c r="N118" i="16"/>
  <c r="N119" i="16"/>
  <c r="N120" i="16"/>
  <c r="N121" i="16"/>
  <c r="N122" i="16"/>
  <c r="N123" i="16"/>
  <c r="N124" i="16"/>
  <c r="N125" i="16"/>
  <c r="N126" i="16"/>
  <c r="N127" i="16"/>
  <c r="N128" i="16"/>
  <c r="N129" i="16"/>
  <c r="N130" i="16"/>
  <c r="N131" i="16"/>
  <c r="N132" i="16"/>
  <c r="N133" i="16"/>
  <c r="N134" i="16"/>
  <c r="N108" i="16"/>
  <c r="N109" i="16"/>
  <c r="N110" i="16"/>
  <c r="N111" i="16"/>
  <c r="N112" i="16"/>
  <c r="N137" i="16"/>
  <c r="N138" i="16"/>
  <c r="N139" i="16"/>
  <c r="N140" i="16"/>
  <c r="N141" i="16"/>
  <c r="N142" i="16"/>
  <c r="N143" i="16"/>
  <c r="N144" i="16"/>
  <c r="N145" i="16"/>
  <c r="N146" i="16"/>
  <c r="N147" i="16"/>
  <c r="N148" i="16"/>
  <c r="N149" i="16"/>
  <c r="N150" i="16"/>
  <c r="N151" i="16"/>
  <c r="N136" i="16"/>
  <c r="E136" i="16"/>
  <c r="I136" i="16"/>
  <c r="I137" i="16"/>
  <c r="I138" i="16"/>
  <c r="I139" i="16"/>
  <c r="I277" i="16" l="1"/>
  <c r="J136" i="16"/>
  <c r="J277" i="16"/>
  <c r="N288" i="16"/>
  <c r="I289" i="16"/>
  <c r="J289" i="16" s="1"/>
  <c r="O289" i="16" s="1"/>
  <c r="N65" i="16"/>
  <c r="N66" i="16"/>
  <c r="N67" i="16"/>
  <c r="N68" i="16"/>
  <c r="N69" i="16"/>
  <c r="N70" i="16"/>
  <c r="N71" i="16"/>
  <c r="N72" i="16"/>
  <c r="N73" i="16"/>
  <c r="O136" i="16" l="1"/>
  <c r="O277" i="16"/>
  <c r="I66" i="16"/>
  <c r="I67" i="16"/>
  <c r="I68" i="16"/>
  <c r="I65" i="16"/>
  <c r="H64" i="16"/>
  <c r="G64" i="16"/>
  <c r="E64" i="16"/>
  <c r="I64" i="16" l="1"/>
  <c r="J64" i="16" s="1"/>
  <c r="N92" i="16"/>
  <c r="N93" i="16"/>
  <c r="N94" i="16"/>
  <c r="N95" i="16"/>
  <c r="N96" i="16"/>
  <c r="N97" i="16"/>
  <c r="N98" i="16"/>
  <c r="N99" i="16"/>
  <c r="N100" i="16"/>
  <c r="N101" i="16"/>
  <c r="N89" i="16"/>
  <c r="N90" i="16"/>
  <c r="N91" i="16"/>
  <c r="N107" i="16"/>
  <c r="N135" i="16" s="1"/>
  <c r="E89" i="16"/>
  <c r="J89" i="16" s="1"/>
  <c r="N105" i="16" l="1"/>
  <c r="H82" i="16"/>
  <c r="G82" i="16"/>
  <c r="N43" i="16" l="1"/>
  <c r="N44" i="16"/>
  <c r="N45" i="16"/>
  <c r="N46" i="16"/>
  <c r="N47" i="16"/>
  <c r="N48" i="16"/>
  <c r="N49" i="16"/>
  <c r="N50" i="16"/>
  <c r="N51" i="16"/>
  <c r="N52" i="16"/>
  <c r="N53" i="16"/>
  <c r="N54" i="16"/>
  <c r="N55" i="16"/>
  <c r="N56" i="16"/>
  <c r="N57" i="16"/>
  <c r="N58" i="16"/>
  <c r="N59" i="16"/>
  <c r="N60" i="16"/>
  <c r="N37" i="16"/>
  <c r="N38" i="16"/>
  <c r="N39" i="16"/>
  <c r="N40" i="16"/>
  <c r="N41" i="16"/>
  <c r="H159" i="16" l="1"/>
  <c r="G159" i="16"/>
  <c r="N224" i="16" l="1"/>
  <c r="N223" i="16"/>
  <c r="N222" i="16"/>
  <c r="N221" i="16"/>
  <c r="N220" i="16"/>
  <c r="N219" i="16"/>
  <c r="N218" i="16"/>
  <c r="N217" i="16"/>
  <c r="N216" i="16"/>
  <c r="I220" i="16"/>
  <c r="J220" i="16" s="1"/>
  <c r="I219" i="16"/>
  <c r="J219" i="16" s="1"/>
  <c r="I218" i="16"/>
  <c r="J218" i="16" s="1"/>
  <c r="I217" i="16"/>
  <c r="J217" i="16" s="1"/>
  <c r="I216" i="16"/>
  <c r="E216" i="16"/>
  <c r="N237" i="16" l="1"/>
  <c r="J216" i="16"/>
  <c r="I251" i="16" l="1"/>
  <c r="J251" i="16" s="1"/>
  <c r="I249" i="16"/>
  <c r="J249" i="16" s="1"/>
  <c r="I248" i="16"/>
  <c r="J248" i="16" s="1"/>
  <c r="I247" i="16"/>
  <c r="E247" i="16"/>
  <c r="J247" i="16" l="1"/>
  <c r="O247" i="16" s="1"/>
  <c r="N242" i="16"/>
  <c r="I242" i="16"/>
  <c r="J242" i="16" s="1"/>
  <c r="I241" i="16"/>
  <c r="J241" i="16" s="1"/>
  <c r="N240" i="16"/>
  <c r="I240" i="16"/>
  <c r="J240" i="16" s="1"/>
  <c r="N239" i="16"/>
  <c r="I239" i="16"/>
  <c r="J239" i="16" s="1"/>
  <c r="N238" i="16"/>
  <c r="N246" i="16" s="1"/>
  <c r="I238" i="16"/>
  <c r="E238" i="16"/>
  <c r="J238" i="16" l="1"/>
  <c r="O238" i="16" s="1"/>
  <c r="N214" i="16"/>
  <c r="N213" i="16"/>
  <c r="N212" i="16"/>
  <c r="N211" i="16"/>
  <c r="N210" i="16"/>
  <c r="N209" i="16"/>
  <c r="N208" i="16"/>
  <c r="N207" i="16"/>
  <c r="N206" i="16"/>
  <c r="N205" i="16"/>
  <c r="N204" i="16"/>
  <c r="N203" i="16"/>
  <c r="I203" i="16"/>
  <c r="J203" i="16" s="1"/>
  <c r="N202" i="16"/>
  <c r="I202" i="16"/>
  <c r="J202" i="16" s="1"/>
  <c r="N201" i="16"/>
  <c r="J201" i="16"/>
  <c r="N199" i="16"/>
  <c r="N215" i="16" s="1"/>
  <c r="I199" i="16"/>
  <c r="E199" i="16"/>
  <c r="O199" i="16" l="1"/>
  <c r="J199" i="16"/>
  <c r="I183" i="16"/>
  <c r="I182" i="16"/>
  <c r="J182" i="16" s="1"/>
  <c r="I181" i="16"/>
  <c r="J181" i="16" s="1"/>
  <c r="I180" i="16"/>
  <c r="J180" i="16" s="1"/>
  <c r="I179" i="16"/>
  <c r="E179" i="16"/>
  <c r="J179" i="16" l="1"/>
  <c r="O179" i="16" s="1"/>
  <c r="N162" i="16"/>
  <c r="N176" i="16"/>
  <c r="N175" i="16"/>
  <c r="N174" i="16"/>
  <c r="N173" i="16"/>
  <c r="N172" i="16"/>
  <c r="N171" i="16"/>
  <c r="N170" i="16"/>
  <c r="N169" i="16"/>
  <c r="N168" i="16"/>
  <c r="N167" i="16"/>
  <c r="N166" i="16"/>
  <c r="N165" i="16"/>
  <c r="N164" i="16"/>
  <c r="N163" i="16"/>
  <c r="I163" i="16"/>
  <c r="I162" i="16"/>
  <c r="J162" i="16" s="1"/>
  <c r="N161" i="16"/>
  <c r="I161" i="16"/>
  <c r="J161" i="16" s="1"/>
  <c r="I160" i="16"/>
  <c r="J160" i="16" s="1"/>
  <c r="I159" i="16"/>
  <c r="E159" i="16"/>
  <c r="J159" i="16" l="1"/>
  <c r="N157" i="16"/>
  <c r="I157" i="16"/>
  <c r="J157" i="16" s="1"/>
  <c r="N156" i="16"/>
  <c r="I156" i="16"/>
  <c r="J156" i="16" s="1"/>
  <c r="N155" i="16"/>
  <c r="I155" i="16"/>
  <c r="J155" i="16" s="1"/>
  <c r="N154" i="16"/>
  <c r="I154" i="16"/>
  <c r="J154" i="16" s="1"/>
  <c r="N153" i="16"/>
  <c r="I153" i="16"/>
  <c r="E153" i="16"/>
  <c r="N158" i="16" l="1"/>
  <c r="J153" i="16"/>
  <c r="O153" i="16" l="1"/>
  <c r="I125" i="16"/>
  <c r="J125" i="16" s="1"/>
  <c r="I124" i="16"/>
  <c r="J124" i="16" s="1"/>
  <c r="I123" i="16"/>
  <c r="J123" i="16" s="1"/>
  <c r="I122" i="16"/>
  <c r="J122" i="16" s="1"/>
  <c r="I107" i="16"/>
  <c r="E107" i="16"/>
  <c r="J107" i="16" l="1"/>
  <c r="O107" i="16" s="1"/>
  <c r="N87" i="16" l="1"/>
  <c r="N86" i="16"/>
  <c r="I86" i="16"/>
  <c r="J86" i="16" s="1"/>
  <c r="I85" i="16"/>
  <c r="J85" i="16" s="1"/>
  <c r="N84" i="16"/>
  <c r="N88" i="16" s="1"/>
  <c r="I84" i="16"/>
  <c r="J84" i="16" s="1"/>
  <c r="I83" i="16"/>
  <c r="J83" i="16" s="1"/>
  <c r="I82" i="16"/>
  <c r="E82" i="16"/>
  <c r="J82" i="16" l="1"/>
  <c r="O82" i="16" s="1"/>
  <c r="E7" i="16"/>
  <c r="G7" i="16"/>
  <c r="H7" i="16"/>
  <c r="N7" i="16"/>
  <c r="I8" i="16"/>
  <c r="J8" i="16" s="1"/>
  <c r="N8" i="16"/>
  <c r="I9" i="16"/>
  <c r="J9" i="16" s="1"/>
  <c r="N9" i="16"/>
  <c r="I10" i="16"/>
  <c r="J10" i="16" s="1"/>
  <c r="N10" i="16"/>
  <c r="I11" i="16"/>
  <c r="J11" i="16" s="1"/>
  <c r="N11" i="16"/>
  <c r="N12" i="16"/>
  <c r="N13" i="16"/>
  <c r="N14" i="16"/>
  <c r="N15" i="16"/>
  <c r="N16" i="16"/>
  <c r="E24" i="16"/>
  <c r="I24" i="16"/>
  <c r="N24" i="16"/>
  <c r="I25" i="16"/>
  <c r="J25" i="16" s="1"/>
  <c r="N25" i="16"/>
  <c r="I26" i="16"/>
  <c r="J26" i="16" s="1"/>
  <c r="N26" i="16"/>
  <c r="I27" i="16"/>
  <c r="J27" i="16" s="1"/>
  <c r="I28" i="16"/>
  <c r="J28" i="16" s="1"/>
  <c r="E37" i="16"/>
  <c r="I37" i="16"/>
  <c r="I38" i="16"/>
  <c r="J38" i="16" s="1"/>
  <c r="I39" i="16"/>
  <c r="J39" i="16" s="1"/>
  <c r="I40" i="16"/>
  <c r="J40" i="16" s="1"/>
  <c r="I41" i="16"/>
  <c r="J41" i="16" s="1"/>
  <c r="N64" i="16"/>
  <c r="N74" i="16"/>
  <c r="N75" i="16"/>
  <c r="N76" i="16"/>
  <c r="N77" i="16"/>
  <c r="N78" i="16"/>
  <c r="N79" i="16"/>
  <c r="N23" i="16" l="1"/>
  <c r="N35" i="16"/>
  <c r="N80" i="16"/>
  <c r="O64" i="16"/>
  <c r="J24" i="16"/>
  <c r="I7" i="16"/>
  <c r="J7" i="16" s="1"/>
  <c r="J37" i="16"/>
  <c r="O37" i="16" s="1"/>
  <c r="O7" i="16" l="1"/>
  <c r="O24" i="16"/>
</calcChain>
</file>

<file path=xl/sharedStrings.xml><?xml version="1.0" encoding="utf-8"?>
<sst xmlns="http://schemas.openxmlformats.org/spreadsheetml/2006/main" count="423" uniqueCount="277">
  <si>
    <t>№ п/п</t>
  </si>
  <si>
    <t>Целевые показатели</t>
  </si>
  <si>
    <t>Ответственные исполнители              (Ф.И.О.  телефон)</t>
  </si>
  <si>
    <t>Источники финансирования</t>
  </si>
  <si>
    <t>% исполнения к плану</t>
  </si>
  <si>
    <t>план</t>
  </si>
  <si>
    <t>всего:</t>
  </si>
  <si>
    <t>Федеральный бюджет</t>
  </si>
  <si>
    <t>бюджет автономного округа</t>
  </si>
  <si>
    <t>бюджет муниципального образования</t>
  </si>
  <si>
    <t>Привлеченные средства</t>
  </si>
  <si>
    <t>в т.ч.     КАПы</t>
  </si>
  <si>
    <t xml:space="preserve">Наименование  муниципальной  программы </t>
  </si>
  <si>
    <t>Наименование мероприятий программы</t>
  </si>
  <si>
    <t>план на 2014 год</t>
  </si>
  <si>
    <t>на 01.01.2014</t>
  </si>
  <si>
    <t>Кассовое исполнение</t>
  </si>
  <si>
    <t xml:space="preserve">Причины отклонения </t>
  </si>
  <si>
    <t>Остаток 2013 года</t>
  </si>
  <si>
    <t>= гр.7/гр.6*100</t>
  </si>
  <si>
    <t>% финансирования к плану</t>
  </si>
  <si>
    <t>= гр.8/гр.7*100</t>
  </si>
  <si>
    <t>= гр.8/гр.6*100</t>
  </si>
  <si>
    <t>Исполнение 
(% исполнения к плану)</t>
  </si>
  <si>
    <t>Приложение №2</t>
  </si>
  <si>
    <t>Нефтеюганского района</t>
  </si>
  <si>
    <t>от "_____"____________2014 №________</t>
  </si>
  <si>
    <t>Главный бухгалтер</t>
  </si>
  <si>
    <t>Руководитель</t>
  </si>
  <si>
    <t>Исполнитель</t>
  </si>
  <si>
    <t>№ телефона</t>
  </si>
  <si>
    <t>% исполнения к  лимиту финансированию</t>
  </si>
  <si>
    <t>Отчет о ходе реализации  муниципальных программ  и ведомственных  целевых программ   Нефтеюганского района.</t>
  </si>
  <si>
    <t>Результаты реализации,  причины отклонения, проблемные вопросы (по каждому мероприятию)</t>
  </si>
  <si>
    <t>Лимит финансирования</t>
  </si>
  <si>
    <t xml:space="preserve">к письму  администрации </t>
  </si>
  <si>
    <t xml:space="preserve">Наименование муниципальной  программы </t>
  </si>
  <si>
    <t>Число выполненных основных мероприятий, единиц</t>
  </si>
  <si>
    <t>Степень реализации основных мероприятий, %</t>
  </si>
  <si>
    <t>4=3/2*100%</t>
  </si>
  <si>
    <t>Оценка использования финансовых средств</t>
  </si>
  <si>
    <t>8=7/6*100%</t>
  </si>
  <si>
    <t>Степень соответствия запланированному уровню затрат, %</t>
  </si>
  <si>
    <t>Оценка эффективности использования средств, %</t>
  </si>
  <si>
    <t>9=4/8*100%</t>
  </si>
  <si>
    <t>Информация по целевым индикаторам муниципальной программы</t>
  </si>
  <si>
    <t>Степень достижения целевого значений, %</t>
  </si>
  <si>
    <t>13=12/11*100%</t>
  </si>
  <si>
    <t>Уровень эффективности реализации программы</t>
  </si>
  <si>
    <t>Наименование показателя,             единица измерения</t>
  </si>
  <si>
    <t>Итого общая степень достижения целей программы</t>
  </si>
  <si>
    <t>Вывод об эффективности реализации муниципальной программы                                                                                                                                                                            (более 100% - высокоэффективная;                                                                                                                                                                                                                                   от 80 до 100% - эффективная;                                                                                                                                                                                                                                           от 50 до 79% - удовлетворительный уровень эффективности;                                                                                                                                                                                         менее 50 % - неэффективная)</t>
  </si>
  <si>
    <t>респуб-кий бюджет</t>
  </si>
  <si>
    <t>федеральный бюджет</t>
  </si>
  <si>
    <t xml:space="preserve">местный бюджет </t>
  </si>
  <si>
    <t>внебюджетные средства</t>
  </si>
  <si>
    <t xml:space="preserve"> </t>
  </si>
  <si>
    <t>эффективная</t>
  </si>
  <si>
    <t>высокоэффективная</t>
  </si>
  <si>
    <t>Доля граждан, положительно оценивающих состояние межнациональных отношений, в общем количестве жителей Кадошкинского муниципального района</t>
  </si>
  <si>
    <t>Уровень толерантного отношения к представителям другой национальности</t>
  </si>
  <si>
    <t>Численность участников мероприятий, направленных на этнокультурное развитие народов России и поддержку языкового многообразия</t>
  </si>
  <si>
    <t>Количество программ по гармонизации межэтнических и межконфессиональных отношений в Кадошкинском муниципальном районе</t>
  </si>
  <si>
    <t>Количество мероприятий регионального и районного значения, проведенных Кадошкинским муниципальным районом и направленных на гармонизацию межнациональных отношений, этнокультурное развитие, профилактику этнического и религиозно-политического экстремизма, снижение уровня межэтнической и религиозной напряженности</t>
  </si>
  <si>
    <t>Повышение эффективности управления финансами в Кадошкинском муниципальном районе</t>
  </si>
  <si>
    <t xml:space="preserve">Муниципальная  программа
 «Гармонизация межнациональных и межконфессиональных отношений в  Кадошкинском  муниципальном районе на 2014-2020 годы» 
</t>
  </si>
  <si>
    <t>Динамика (снижение) нарушений на муниципальной службе, в том числе коррупционной направленности %</t>
  </si>
  <si>
    <t>Доля граждан, которые удовлетворены деятельностью органов местного самоуправления (не менее) %</t>
  </si>
  <si>
    <t>Доля граждан, которые удовлетворены качеством муниципальных услуг (не менее) %</t>
  </si>
  <si>
    <t>Число субъкектов малого и среднего предпринимательства в расчете на 10 тыс. чел. населения. Ед.</t>
  </si>
  <si>
    <t>Оброт предприятий малого и средего предпринимательства, млн. рублей</t>
  </si>
  <si>
    <t>14= общая степень  достижения цели*9столбец/100%</t>
  </si>
  <si>
    <t>Программа «Развитие малого и среднего предпринимательства в Кадошкинском муниципальном районе Республики Мордовия на 2016-2018 годы»</t>
  </si>
  <si>
    <t>Количество проводимых мероприятий в год</t>
  </si>
  <si>
    <t>Участие граждан в мероприятиях по патриотическому воспитанию (от общей численности населения Кадошкинского муниципального района)</t>
  </si>
  <si>
    <t>Охват детей программными мероприятиями по патриотическому воспитанию от общей численности детей в возрасте от 6 до 14 лет</t>
  </si>
  <si>
    <t>Охват молодежи программными мероприятиями от общей численности молодежи района</t>
  </si>
  <si>
    <t>Количество исполнителей, привлеченных для участия в подготовке мероприятий по патриотическому воспитанию населения;</t>
  </si>
  <si>
    <t>Количество действующих на территории Кадошкинского муниципального района молодежных организаций и объединений, патриотических, добровольческих, духовно- нравственных клубов, центров, организаций;</t>
  </si>
  <si>
    <t>Количество республиканских, межмуниципальных  мероприятий, в которых принимает участие молодежь</t>
  </si>
  <si>
    <t>Доля подростков вовлеченных в социально-экономическую деятельность.</t>
  </si>
  <si>
    <t>Уровень доступности образования в соответствии с современными стандартами для всех категорий граждан независимо от местожительства, социального и имущественного статуса и состояния здоровья</t>
  </si>
  <si>
    <t>Уровень соответствия образования современным стандартам</t>
  </si>
  <si>
    <t>Удельный вес численности детей, охваченных дошкольным образованием</t>
  </si>
  <si>
    <t>Доля муниципальных дошкольных образовательных учреждений, здания которых находятся в аварийном состоянии или требуют капитального ремонта, в общем числе муниципальных дошкольных образовательных учреждений</t>
  </si>
  <si>
    <t>Удельный вес лиц, сдавших единый государственный экзамен от числа выпускников участвовавших в нем</t>
  </si>
  <si>
    <t>Доля учащихся,  не получивших аттестаты о среднем (полном) общем образовании</t>
  </si>
  <si>
    <t>3. Отклонение исполнения бюджета Кадошкинского муниципального района по доходам к утвержденному уровню</t>
  </si>
  <si>
    <t>4. Соблюдение порядка и сроков составления и утверждения проекта бюджета Кадошкинского муниципального района</t>
  </si>
  <si>
    <t>да</t>
  </si>
  <si>
    <t>5.Соблюдение установленных бюджетным законодательством требований о составе отчетности об исполнении бюджета Кадошкинского муниципального района</t>
  </si>
  <si>
    <t>6. Объем просроченной кредиторской задолженности по выплате заработной платы и пособий по социальной помощи населению за счет средств бюджета Кадошкинского муниципального района</t>
  </si>
  <si>
    <t>7. Уровень просроченной кредиторской задолженности бюджета Кадошкинского муниципального района</t>
  </si>
  <si>
    <t>не более 0,5</t>
  </si>
  <si>
    <t>9. Темп роста налоговых и неналоговых доходов бюджета Кадошкинского муниципального района (по отношению к предыдущему году) не менее 10 % в сопоставимых условиях</t>
  </si>
  <si>
    <t xml:space="preserve">да </t>
  </si>
  <si>
    <t>доля населения, систематически занимающегося физической культурой и спортом</t>
  </si>
  <si>
    <t>уровень обеспеченности населения спортивными сооружениями</t>
  </si>
  <si>
    <t>Протяженность вновь построенных и реконструированных автомобильных дорог</t>
  </si>
  <si>
    <t>Доля вновь построенных и реконструированных дорог в общей протяженности дорог</t>
  </si>
  <si>
    <t>Количество дорожно-транспортных происшествий (ДТП) по причинам неудовлетворительного состояния дорог</t>
  </si>
  <si>
    <t xml:space="preserve"> высокоэффективная</t>
  </si>
  <si>
    <t xml:space="preserve">  - Консультирование субъектов малого и среднего предпринимательства по вопросам ведения предпринимательской деятельности 
- Мероприятия по информированию бизнес - сообщества об объектах инфраструктуры поддержки малого и среднего предпринимательства
- Оказание имущественной поддержки субъектам малого и среднего предпринимательства 
- Оказание информационной поддержки субъектам малого и среднего предпринимательства
- Формирование и ведение сводного реестра субъектов малого и среднего предпринимательства - получателей поддержки
- Организация проведения семинаров, «круглых столов», совещаний по вопросам предпринимательской деятельности
- Формирование благоприятной социальной среды для малого и среднего предпринимательства
- Проведение профессиональных праздников «День российского предпринимательства», «День торговли»
- Отбор кандидатов среди предпринимателей района в ежегодном республиканском конкурсе "Лучшие товары Мордовии" регионального этапа Всероссийского конкурса Программ «100 лучших товаров России»
- Публикация в средствах массовой информации (районной газете) материалов о работе и достижениях представителей малого и среднего бизнеса
- Организация участия представителей малого и среднего бизнеса на ярмарках, проводимых на территории Республики Мордовия. Мониторинг обеспеченности населения услугами торговли с выявлением «проблемных зон», которые необходимо охватить выездной торговлей
- Мониторинг цен на потребительские товары и услуги
- Проведение оперативного мониторинга и контроля за состоянием рынка сельскохозяйственной продукции, сырья и продовольствия
</t>
  </si>
  <si>
    <t>оценить невозможно из-за отсутствия финансирования</t>
  </si>
  <si>
    <t>Удельный вес педагогических и управленческих кадров общеобразовательных учреждений, прошедших повышение квалификации для работы в соответствии с федеральными государственными образовательными стандартами</t>
  </si>
  <si>
    <t>Доля детей-инвалидов, получающих общее образование на дому в дистанционной форме, от общей численности детей-инвалидов, которым это показано</t>
  </si>
  <si>
    <t xml:space="preserve">Доля детей, оставшихся без попечения родителей, переданных на воспитание в семьи граждан Российской Федерации (усыновление, опека, приемная семья), </t>
  </si>
  <si>
    <t>Доля одаренных детей, участвующих в мероприятиях республиканского, всероссийского и международного уровней (от общего количества детей школьного возраста)</t>
  </si>
  <si>
    <t>Доля обучающихся, охваченных дополнительным образованием (от общего количества детей школьного возраста)</t>
  </si>
  <si>
    <t>Доля призеров и победителей республиканского этапа всероссийской олимпиады школьников от общего числа участников данного этапа</t>
  </si>
  <si>
    <t>Доля педагогических работников, применяющих инновационные образовательные технологии в процессе обучения и воспитания учащихся</t>
  </si>
  <si>
    <t>Удельный вес количества преподавателей, использующих электронные образовательные ресурсы в профессиональной деятельности</t>
  </si>
  <si>
    <t>Удельный вес количества педагогических кадров, прошедших повышение квалификации в сфере информационно-коммуникационных технологий в течение трех лет</t>
  </si>
  <si>
    <t>Доля руководителей и специалистов управленческого корпуса системы образования, прошедших повышение квалификации в области методов управления в системе образования, соответствующих современным требованиям</t>
  </si>
  <si>
    <t>Доля учреждений, охваченных независимой системой оценки качества образования</t>
  </si>
  <si>
    <t>Доля обучающихся, систематически занимающихся физической культурой и спортом, в общей численности обучающихся</t>
  </si>
  <si>
    <t xml:space="preserve">Удельный вес учащихся, которым предоставлена возможность пользоваться современными столовыми, в том числе получать качественное горячее питание, </t>
  </si>
  <si>
    <t>Доля  молодых  педагогов от общего числа педагогических работников (до 35 лет</t>
  </si>
  <si>
    <t>Доля муниципальных общеобразовательных учреждений, здания которых находятся в аварийном состоянии или требуют капитального ремонта, в общем количестве муниципальных общеобразовательных учреждений</t>
  </si>
  <si>
    <t>Удельный вес количества обучающихся, охваченных  разного вида занятостью  и отдыхом в оздоровительных лагерях в каникулярное время</t>
  </si>
  <si>
    <t xml:space="preserve">Среднемесячная заработная плата педагогических работников муниципальных общеобразовательных учреждений </t>
  </si>
  <si>
    <t xml:space="preserve">Среднемесячная заработная плата педагогических работников дошкольных образовательных учреждений </t>
  </si>
  <si>
    <t>Количество общественных организаций, взаимодействующих при реализации Программы</t>
  </si>
  <si>
    <t xml:space="preserve">Среднемесячная номинальная начисленная заработная плата работников муниципальных учреждений культуры </t>
  </si>
  <si>
    <t>Уровень фактической обеспеченности учреждениями культуры от нормативной потребности клубами и учреждениями клубного типа</t>
  </si>
  <si>
    <t>Уровень фактической обеспеченности учреждениями культуры от нормативной потребности библиотеками</t>
  </si>
  <si>
    <t>Доля муниципальных учреждений культуры, здания которых находятся в аварийном состоянии или требуют капитального ремонта, в общем количестве муниципальных учреждений культуры</t>
  </si>
  <si>
    <t>Количество мероприятий</t>
  </si>
  <si>
    <t>Увеличение общего количества граждан (зрителей), вовлечённых в мероприятиях</t>
  </si>
  <si>
    <t>Количество клубных формирований</t>
  </si>
  <si>
    <t>Увеличение количества участников клубных формирований</t>
  </si>
  <si>
    <t>Число пользователей библиотеки</t>
  </si>
  <si>
    <t>Число книговыдачи</t>
  </si>
  <si>
    <t>Увеличение количества посещений МБУК «Центральная библиотека Кадошкинского муниципального района»</t>
  </si>
  <si>
    <t>Динамика объема (всего) фонда библиотеки</t>
  </si>
  <si>
    <t>Увеличение количества обучающихся в МБУДО «Кадошкинская школа искусств»</t>
  </si>
  <si>
    <t>1. Формирование земельных участков для регистрации права собственности муниципального образования Кадошкинский муниципальный район    2. Администрирование доходов  от аренды, продажи земельных участков и от использования муниципального имущества                                          3. Проведение претензионно-исковой работы по взысканию платежей за использование земельными участками и муниципальным имуществом                 4. Подготовка документации для определения рыночной стоимости объектов оценки для совершения сделок                                                          5. Приватизация  муниципального имущества в количестве и в соответствии, установленным планом (программой)приватизации муниципального имущества на соответствующий год   (не имелось востребованности в имуществе)                                 6. Инфоромационное обеспечения вовлечения объектов муниципальной собственности в хозяйственный оборот                                                  7.   Организация работы по проведению торгов по продаже права на заключение договоров аренды муниципального имущества  (не имелось востребованности в имуществе)                                                        8. Ведение реестра муниципального имущества Кадошкинского муниципального района                      9. Организация проведения технической инвентаризации объектов муниципальной собственности                                                               10. Организация работы по регистрации права собственности муниципального образования Кадошкинский муниципальный район на муниципальное имущество и земельные участки (в т.ч. объекты ЛЭП)</t>
  </si>
  <si>
    <t>1.Количество сформированных земельных участков для предоставления юридическим и физическим лицам, ед.</t>
  </si>
  <si>
    <t>2. Количество проведенных аукционов на право заключения договоров аренды земельных участков и по продаже земельных участков,ед.</t>
  </si>
  <si>
    <t>3.Сумма доходов, планируемых к поступлению в бюджет Кадошкинского муниципального района от аренды земельных участков и от продажи земельных участков, администрируемых ОМС, тыс.руб.</t>
  </si>
  <si>
    <t>4. Отношение количества направленных претензий к количеству плательщиков, имеющих задолженность за пользование земельными участками, %</t>
  </si>
  <si>
    <t>5.Публикация информационных сообщений о возможном и намечаемом предоставлении земельных участков в аренду и в собственность за плату в официальном печатном издании и информационно-телекоммуниукационной сети "Интернет"</t>
  </si>
  <si>
    <t xml:space="preserve">6.Количество земельных участков, прошедших государственную регистрацию права собственности муниципального образования Кадошкинский муниципальный район, ед. </t>
  </si>
  <si>
    <t>7. Количество объектов муниципального имущества, в отношении которых проведена рыночная оценка, ед.</t>
  </si>
  <si>
    <t>8. Соотношение приватизированных объектов к общему количеству, включенных в Прогнозный план (программу) приватизации, %</t>
  </si>
  <si>
    <t>9. Количество проведенных торгов по продаже права  на заключение договоров аренды муниципального имущества, ед.</t>
  </si>
  <si>
    <t>10. Сумма доходов от использования муниципального имущества, поступивших в бюджет муниципального образования Кадошкинский муниципальный район, администрируемых ОМС, тыс.руб.</t>
  </si>
  <si>
    <t xml:space="preserve">1. Количество муниципальных служащих и лиц, замещающих муниципальные должности на постоянной основе, направленных на профессиональную переподготовку и повышение квалификации  20 человек.                                                    2. Количество муниципальных служащих и лиц, замещающих муниципальные должности на постоянной основе, принявших участие в семинарах, тренингах и других формах краткосрочного профессионального обучения25 человек                                                       </t>
  </si>
  <si>
    <t xml:space="preserve">В течение года в рамках данной программы проводились следующие мероприятия:
- проведение ежегодного мониторинга межэтнической и межконфессиональной ситуации в Кадошкинском муниципальном районе;
- анкетирование подростков,  нуждающихся в социальной реабилитации, по проблемам межличностных и межнациональных отношений, по развитию самооценки и коммуникативных навыков;
- проведение информационной кампании, направленной на формирование общегражданской идентичности и межэтнической толерантности в Кадошкинском муниципальном районе;
- информационное сопровождение мероприятий в сфере образования, культуры, физической культуры, спорта и иных, в том числе массовых, направленных на профилактику экстремизма, развитие национальных культур и формирование толерантности в Кадошкинском муниципальном районе;
- поддержка республиканских газет "Мокшень правда", литературно-художественных журналов "Мокша" и детских национальных изданий в работе по повышению национального самосознания мордовского народа, проживающих на территории Кадошкинского  муниципального района;
- проведение муниципального этапа республиканской  олимпиады школьников по татарскому  языку и татарской литературе;
- освещение в средствах массовой информации значимых этнических и религиозных праздников;
- распространение полиграфической продукции, электронных презентаций по вопросам межнациональных и межконфессиональных отношений в Кадошкинском муниципальном районе;
- подготовка цикла публикаций, формирующих уважительное отношение к представителям различных национальностей, проживающим в Кадошкинском муниципальном районе;
- проведение информационных кампаний, направленных на формирование общегражданской идентичности; 
- проведение районных совещаний с участием правоохранительных и других государственных органов по вопросам предупреждения межнациональных конфликтов, профилактики экстремизма на национальной и религиозной почве;
- привлечение к работе в совете по межнациональным и межконфессиональным отношениям при главе Кадошкинского  муниципального района представителей общественных объединений и религиозных организаций;
- проведение районных семинаров-совещаний работников учреждений культуры и образования по профилактике и предупреждению межнациональных конфликтов;
- обеспечение повышения эффективности взаимодействия учреждений культуры, образования, спорта, социальной защиты с ветеранской организацией, общественными объединениями, а также привлечение к воспитательному процессу представителей различных народов района, известных своими достижениями в профессиональной и общественной деятельности;
- анализ деятельности Совета по межнациональным и межконфессиональным отношения при главе Кадошкинского  муниципального района;
- проведение комплекса мероприятий (уроки "толерантности", классные часы, круглые столы, родительские собрания и т. д.) по профилактике и противодействию этническому и религиозному экстремизму;
- организация прохождения курсовой подготовки учителей родных языков и литературы на базе МРИО г. Саранск;
- организация и проведение спортивно-массовых мероприятий с подростками;
- организация и проведение для подростков, конкурсов детского творчества в рамках Дней национальной культуры, мероприятий по развитию традиционного народного искусства и ремесел разных национальностей, мероприятий, посвященных Международному дню толерантности, а также лекториев по вопросам профилактики ксенофобии, противодействия дискриминации и экстремизму;
- проведение  районного мероприятия, посвященного Дню мордовских языков;
- проведение церемоний государственной регистрации заключения брака и регистрации рождения (имянаречения) с элементами национального обряда и использованием сотрудниками ЗАГС администрации района костюмов с элементами национальной одежды;
- участие в Республиканском фестивале народного творчества "Шумбрат, Мордовия!";
- организация и проведение районной выставки народных умельцев Кадошкинского  муниципального района;
- организован  Круглый стол "Женщина в современном мире" с участием религиозных организаций;
- организация и проведение комплекса мероприятий, посвященных русскому языку;
- участие в социологическом мониторинге состояния межнациональных отношений в Кадошкинском муниципальном районе по вопросам формирования общероссийской гражданской нации;
- распространение среди читателей на базе библиотек информационных материалов, содействующих повышению уровня толерантного сознания населения района;
- оформление информационных стендов в образовательных учреждениях, учреждениях дополнительного образования, спортивно-развлекательных учреждениях по профилактике национального  экстремизма среди подростков и молодежи;
- организована рубрика в районной газете "Возрождение" по этнонациональным и этноконфессиональным вопросам.
</t>
  </si>
  <si>
    <t>Снижение количества пострадавших при пожарах, чел.</t>
  </si>
  <si>
    <t>Снижение количества пожаров, ед.</t>
  </si>
  <si>
    <t>Закупка оборудования для ЕДДС,%</t>
  </si>
  <si>
    <t>неэффективная</t>
  </si>
  <si>
    <t xml:space="preserve">1. При администрации Кадошкинского муниципального района  создана антитеррористическая комиссия. Обязанности, за участие органов местного самоуправления в деятельности по профилактике терроризма и экстремизма на территории Кадошкинского муниципального района возложены на председателя антитеррористической комиссии, Главу Кадошкинского муниципального района Республики Мордовия.
2. Председатель комиссии принимал участие в заседании  межведомственной рабочей группы по борьбе с проявлениями экстремистской деятельности в г.Саранск.
3. В установленном порядке комиссия получает необходимые материалы и информацию в территориальных органах федеральных органов исполнительной власти, исполнительных органов государственной власти, правоохранительных органов, объединений, организаций и должностных лиц.
4. Члены комиссии принимают участие в осуществлении территориального обхода на предмет выявления и ликвидации последствий экстремистской деятельности, которые проявляются в виде нанесения на архитектурные сооружения символов и знаков экстремистской направленности, в ходе рейдов данные нарушения не выявлены.
5. Совместно с правоохранительными органами, сотрудниками комитета молодежи, представителей комиссии по делам несовершеннолетних осуществлялся обход территорий городского и сельских поселений на предмет выявления мест концентрации молодежи. 
6. За отчетный период осуществлялся контроль за соблюдением законодательства о розничной торговле, о применении контрольно-кассовых машин на территории Кадошкинского муниципального района, фактов распространения информационных материалов экстремистского характера. Нарушений не выявлено.
7. Информацию для жителей Кадошкинского муниципального района о тактике действий при угрозе возникновения террористических актов, посредством размещения информации в средствах массовой информации Кадошкинского муниципального района в отчетном периоде не проводили.
8. Подготовка проектов, изготовление, приобретение буклетов, плакатов, памяток за отчетный период не проводилась из-за отсутствия должного финансирования.  Рекомендации для учреждений,  предприятий,  организаций расположенных на территории Кадошкинского муниципального района по антитеррористической тематике направлялись.
9. В местах массового пребывания граждан размещались информационные материалы о действиях в случае возникновения угроз террористического характера, а также размещалась соответствующая информация на стендах в школах района, на вокзале, в торговых точках.
10. Адресное размещение на территории Кадошкинского муниципального района (на информационных стендах)  информации для требований действующего миграционного законодательства, а также контактных телефонов о том, куда следует обращаться в случаях совершения в отношении них противоправных действий, организовано.
11. За проверяемый период проведено 60 тематических мероприятия: фестивалей, конкурсов, викторин, с целью формирования у граждан уважительного отношения к традициям и обычаям различных народов и национальностей.
12. Проводилось анкетирование  в коллективах учащихся образовательных учреждений, расположенных на территории Кадошкинского муниципального района на предмет выявления и обнаружения степени распространения экстремистских идей и настроений.
13.В школах района организованы круглые столы, семинары, с привлечением должностных лиц и специалистов по мерам предупредительного характера при угрозах террористической и экстремистской направленности.
14.В п.Кадошкино предоставлялась информация граждан о наличии в Кадошкинском муниципальном районе телефонных линий для сообщения фактов экстремистской и террористической деятельности (на дверях многоквартирных домов расклеивались листовки о номерах телефонов экстренных оперативных служб).
15. Поддержка лиц, пострадавшим в результате террористического акта, с целью их социальной адаптации не оказывалась в виду отсутствия таковых.
</t>
  </si>
  <si>
    <t>Уровень преступности в расчете на 10 тыс. населения</t>
  </si>
  <si>
    <t>Количество выявленных экономических преступлений</t>
  </si>
  <si>
    <t>Количество преступлений совершенных на улицах и в общественных местах</t>
  </si>
  <si>
    <t>Динамика преступлений совершенных ранее судимыми</t>
  </si>
  <si>
    <t>Степень безопасности граждан и их собственности(количество преступлений против личности)</t>
  </si>
  <si>
    <t>Степень безопасности дорожного движения(снижение количества дорожно-транспортных происшествий)</t>
  </si>
  <si>
    <t xml:space="preserve">Муниципальная программа «Комплексная программа по усилению борьбы с преступностью и профилактике правонарушений» на 2017-2019 годы» 
</t>
  </si>
  <si>
    <t xml:space="preserve">повышение доступности жилья и качества жилищного обеспечения населения; комплексное решение проблемы по обеспечению жилыми помещениями детей-сирот и детей, оставшихся без попечения родителей, лиц из числа детей-сирот и детей, оставшихся без попечения родителей. Для реализации этой цели необходимо решение следующих задач:
 вовлечение в оборот земельных участков в целях жилищного строительства, в том числе строительства жилья экономического класса;
создание условий для активного участия в жилищном строительстве жилищных некоммерческих объединений граждан и индивидуальных застройщиков;
формирование специализированного жилищного фонда для обеспечения жилыми помещениями детей-сирот и детей, оставшихся без попечения родителей, лиц из числа детей-сирот и детей, оставшихся без попечения родителей;
</t>
  </si>
  <si>
    <t>Годовой объем ввода жилья, тыс. кв.м.</t>
  </si>
  <si>
    <t>Обеспеченность населения жильем, кв. метров на человека</t>
  </si>
  <si>
    <t>Доля семей, имеющих возможность приобрести жилье, соответствующее стандартам обеспечения жилыми помещениями, с помощью собственных и заемных средств, %</t>
  </si>
  <si>
    <t>Коэффициент доступности жилья (соотношение средней рыночной стоимости стандартной квартиры общей площадью 54 кв. метра и среднего годового совокупного денежного дохода семьи, состоящей из 3 человек), лет</t>
  </si>
  <si>
    <t>Доля детей-сирот, детей, оставшихся без попечения родителей, лиц из их числа, обеспеченных благоустроенными жилыми помещениями специализированного жилищного фонда по договорам найма специализированных жилых помещений, к общей численности, %</t>
  </si>
  <si>
    <t>1. Уменьшение общего числа совершаемых несовершеннолетними преступлений и правонарушений,%</t>
  </si>
  <si>
    <t>2. Число несовершеннолетних, исключенных из банка данных детей и семей, находящихся  в социально опасном положении, в связи с положительной динамикой %</t>
  </si>
  <si>
    <t xml:space="preserve">Программа по профилактике безнадзорности и правонарушений несовершеннолетних на территории Кадошкинского муниципального района на 2015-2020г. </t>
  </si>
  <si>
    <t>Муниципальная программа развития сельского хозяйства и регулирования рынков сельскохозяйственной продукции, сырья и продовольствия Кадошкинского муниципального района Республики Мордовия на 2013-2025 годы</t>
  </si>
  <si>
    <t>1.Индекс производства продукции сельского хозяйства в хозяйствах всех категорий (в сопоставимых ценах), %</t>
  </si>
  <si>
    <t>2.Индекс производства продукции растениеводства (в сопоставимых ценах), %</t>
  </si>
  <si>
    <t>3.Индекс производства продукции животноводства (в сопоставимых ценах), %</t>
  </si>
  <si>
    <t>4.Рентабельность сельскохозяйственных организаций, %</t>
  </si>
  <si>
    <t>5.Индекс физического объема инвестиций в основной капитал сельского хозяйства, %</t>
  </si>
  <si>
    <t>6.Индекс производительности труда, %</t>
  </si>
  <si>
    <t>7.Колличество высокопроизводительных рабочих мест, единиц</t>
  </si>
  <si>
    <t>8.Производство продукции растениеводства в хозяйствах всех категорий:             зерновые валовый сбор, тыс.тонн</t>
  </si>
  <si>
    <t>9.Производство скота и птицы на убой в хозяйствах всех категорий (в живом весе)</t>
  </si>
  <si>
    <t>10.Количество крестьянских (фермерских) хозяйств, начинающих фермеров, осуществивших проекты создания и развития своих хозяйств с помощью государственной поддержки</t>
  </si>
  <si>
    <t>11.Производство молока в хозяйствах всех категорий, тыс.тонн</t>
  </si>
  <si>
    <t>12.Продуктивность коров  в сельскохозяйственных организациях, крестьянских (фермерских) хозяйствах, включая индивидуальных предпринимателей, килограмм</t>
  </si>
  <si>
    <t>13.Количество новых постоянных рабочих мест, созданных в крестьянских (фермерских) хозяйствах, осуществивших проекты создания и развития своих хозяйств с помощью государственной поддержки, человек</t>
  </si>
  <si>
    <t>14.Поголовье крупного рогатого скота специализированных мясных пород и помесного скота, полученного от скрещивания со специализированными мясными породами, в сельскохоз. организациях, крестьянских (фермерских) хозяйствах, включая индивидуальных предприним.,тыс. голов</t>
  </si>
  <si>
    <t>15.Уровень обеспечения сельскохозяйственных организаций квалифицированными специалистами,%</t>
  </si>
  <si>
    <t>16.Количество специалистов, прошедших профессиональную подготовку, переподготовку и повышение квалификации по аграрным направлениям, человек</t>
  </si>
  <si>
    <t>17.Доля молодых специалистов, в общей численности квалифицированных специалистов сельскохозяйственных организаций, %</t>
  </si>
  <si>
    <t>18.Количество студентов, заключивших в текущем году договора о предоставлении аграрной стипендии в соответствии с Постановлением Правительства Республики Мордовия от 22 июня 2015г. №381, человек</t>
  </si>
  <si>
    <t>19.Количество молодых специалистов, заключивших в текущем году договора о предоставлении молодому специалисту пособия и подъемные в соответствии с Постановлением Правительства Республики Мордовия от 22 июня 2015г. №381, человек</t>
  </si>
  <si>
    <t>20.Колличество абитуриентов, направленных для поступления в текущем году на сельскохозяйственные специальности и направления подготовки: "Агрономия", "Зоотехния", "Ветеринария", "Технология производства и переработки сельскохозяйственной продукции", Агроинженерия", "Механизация сельского хозяйства",человек</t>
  </si>
  <si>
    <t>21.Ввод (приобретение) жилья для граждан, проживающих в сельской местности, кв. метров</t>
  </si>
  <si>
    <t>22.Ввод в действие фельдшерско-акушерских пунктов и (или) офисов врачей общей практики, единиц</t>
  </si>
  <si>
    <t>23.Ввод в действие локальных водопроводов, километров</t>
  </si>
  <si>
    <t xml:space="preserve">24.Ввод в действие плоскостных спортивных сооружений, тыс. кв. метров </t>
  </si>
  <si>
    <t>25.Ввод в действие распределительных газовых сетей, километров</t>
  </si>
  <si>
    <t>26.Ввод в эксплуатацию автомобильных дорог общего пользования с твердым покрытием, ведущих от сети автомобильных дорог общего пользования к ближайшим общественно значимым объектам сельских населенных пунктов, а также к объектам производства и переработки сельскохозяйственной продукции, километров</t>
  </si>
  <si>
    <t>1. Доля бюджетных расходов бюджета Кадошкинского муниципального района, формируемых в рамках муниципальных программ, в общем объеме расходов бюджета Кадошкинского муниципального района в отчетном финансовом годумуниципального района</t>
  </si>
  <si>
    <t>2.Отклонение исполнения бюджета Кадошкинского муниципального района по расходам к утвержденному уровню</t>
  </si>
  <si>
    <t>не более 6</t>
  </si>
  <si>
    <t>8.Использование муниципальными учреждениями Кадошкинского муниципального района нормативно-подушевого финансирования услуг</t>
  </si>
  <si>
    <t xml:space="preserve">10. Собираемость налогов и сборов </t>
  </si>
  <si>
    <t>11. Доля основных этапов бюджетного процесса, формируемых в автоматизированной системе управления бюджетным процессом</t>
  </si>
  <si>
    <t>12.Соблюдение соответствия параметров муниципального долга Кадошкинского муниципального района бюджетным ограничениям, определяемым законодательством Российской Федерации</t>
  </si>
  <si>
    <t xml:space="preserve"> 13. Просроченная задолженность по муниципальным долговым обязательствам Кадошкинского муниципального района
</t>
  </si>
  <si>
    <t>14. Соответствие показателя "Доля расходов на обслуживание муниципального долга Кадошкинского муниципального района в общем объеме расходов бюджета Кадошкинского муниципального района" требованиям Бюджетного кодекса Российской Федерации</t>
  </si>
  <si>
    <t>15.Отношение объема муниципального долга Кадошкинского муниципального района к доходам Кадошкинского муниципального района без учета объема безвозмездных поступлений</t>
  </si>
  <si>
    <t>16.Отношение фактического объема предоставленной дотации на выравнивание бюджетной обеспеченности к утвержденным бюджетным ассигнованиям в размере 100%</t>
  </si>
  <si>
    <t>Программа"Безопасность жизнедеятельности населения Кадошкинского муниципального района на 2017-2019гг"</t>
  </si>
  <si>
    <t>Информация по выполнению основных мероприятий за 2019 год</t>
  </si>
  <si>
    <t>Число основных мероприятий, запланированных к реализации в 2019 г., единиц</t>
  </si>
  <si>
    <t>Объем финансовых средств, запланированный по программе на                                                                                                                                                                                          2019 г., тыс. рублей</t>
  </si>
  <si>
    <t>Фактически освоенный объем финансирования программы за 2019 г., тыс. рублей</t>
  </si>
  <si>
    <t>Целевое значение на 2019 г.</t>
  </si>
  <si>
    <t>Фактическое значение за 2019 г.</t>
  </si>
  <si>
    <t>Доля респондентов удовлетворенных деятельностью руководителей органов местного самоуправления</t>
  </si>
  <si>
    <t>Доля респондентов удовлетворенных  качеством автомобильных дорог</t>
  </si>
  <si>
    <t>Доля респондентов удовлетворенных  организацией транспортного обслуживания</t>
  </si>
  <si>
    <t>Доля респондентов удовлетворенных  уровнем организации теплоснабжения (снабжение населения топливом)</t>
  </si>
  <si>
    <t>Доля респондентов удовлетворенных  уровнем организации водоснабжения (водоотведения)</t>
  </si>
  <si>
    <t>Доля респондентов удовлетворенных  уровнем организации электроснабжения</t>
  </si>
  <si>
    <t>Доля респондентов удовлетворенных  уровнем организации газоснабжения</t>
  </si>
  <si>
    <t xml:space="preserve">Проведение встреч Главы Кадошкинского муниципального района, его заместителей и руководителей структурных подразделений районной администрации с жителями сельских  и городского поселений  (в том числе личный прием граждан Главой района)
Информирование населения через СМИ о деятельности Главы Кадошкинского муниципального района  и администрации Кадошкинского муниципального района 
Размещение в доступной для граждан форме аналитических материалов о социально-экономическом развитии района, «Бюджет для граждан» и пр. (в рамках реализации положений Федерального закона от 09.02.2009г. № 8-ФЗ «Об обеспечении доступа к информации о деятельности органов государственной власти и местного самоуправления»)
Техническое сопровождение официального сайта администрации Кадошкинского муниципального района
Проведение общественных обсуждений, публичных слушаний проектов нормативных-правовых актов  
Подготовка качественных и своевременных ответов на поступающие обращения граждан
Критерий удовлетворенности населения качеством автомобильных дорог 
Проведение ежегодной оценки состояния дорог в Кадошкинском муниципальном 
районе
Проведение мониторинга обращений граждан по необходимости ремонта, капитального ремонта, реконструкции и строительства автомобильных дорог общего пользования местного значения
Реализация муниципальной программы  Кадошкинского муниципального района «Развитие транспортной инфраструктуры и транспортного обслуживания на 2019-2021 годы»                                                             Участие в национальном проекте «Безопасные и качественные автомобильные дороги» 
Критерий удовлетворенности населения транспортным обслуживанием
Выполнение утверждённого графика  организации  пассажирских перевозок общественным транспортом 
Снижение количества невыполненных рейсов по причинам технических неисправностей  общественного транспорта
Критерий удовлетворенности населения качеством жилищно-коммунальных услуг
Проведение ежегодной оценки деятельности муниципального унитарного предприятия 
Участие в национальном проекте «Экология» (реализация проекта «Чистая вода») 
Мониторинг качества предоставляемых населению коммунальных услуг 
Организация оперативного устранения возникающих аварийных ситуаций
</t>
  </si>
  <si>
    <t>Муниципальная программа «Повышение результативности деятельности органов местного самоуправления Кадошкинского муниципального района Республики Мордовия»</t>
  </si>
  <si>
    <t>Объем отгруженных товаров собственного производства, выполненных работ и услуг собственными силами по видам экономической деятельности «Обрабатывающие производства», «Обеспечение электрической энергией, газом и паром; кондиционирование воздуха», «Водоснабжение, водоотведение, организация сбора и утилизации отходов, деятельность по ликвидации загрязнений»;</t>
  </si>
  <si>
    <t>Темп роста объема  отгруженных товаров собственного производства, выполненных работ и услуг собственными силами по видам экономической деятельности «Обрабатывающие производства», «Обеспечение электрической энергией, газом и паром; кондиционирование воздуха», «Водоснабжение, водоотведение, организация сбора и утилизации отходов, деятельность по ликвидации загрязнений»;</t>
  </si>
  <si>
    <t>Производительность труда в обрабатывающих производствах</t>
  </si>
  <si>
    <t>Объем инвестиций в основной капитал за счет всех источников финансирования</t>
  </si>
  <si>
    <t>Объем инвестиций в основной капитал (за исключением бюджетных средств</t>
  </si>
  <si>
    <t>Количество действующих субъектов малого  и среднего предпринимательства, включая микропредприятия</t>
  </si>
  <si>
    <t>Число субъектов малого и среднего предпринимательства в расчете на 10 тыс. человек населения;</t>
  </si>
  <si>
    <t>Объем оборота розничной торговли во всех каналах реализации</t>
  </si>
  <si>
    <t>Доля закупок у субъектов малого и среднего предпринимательства в общем годовом стоимостном объеме закупок, осуществляемых в соответствии с Федеральным законом №44 «О контрактной системе в сфере закупок товаров, работ, услуг для обеспечения государственных и муниципальных нужд»</t>
  </si>
  <si>
    <t>Удельный вес общего количества выполненных задач к количеству задач, запланированных в ежегодных планах мероприятий по реализации документов стратегического планирования социально-экономического развития муниципальных образований</t>
  </si>
  <si>
    <t xml:space="preserve"> Муниципальная  программа
«Экономическое развитие  Кадошкинского муниципального района 
Республики Мордовия до 2025 года»
</t>
  </si>
  <si>
    <t>«Развитие дорожного хозяйства, автомобильных до-рог и транспортного обслуживания Кадошкинского муниципального района 
на 2019-2024 годы»</t>
  </si>
  <si>
    <t>Ежегодное финансирование содержания автомобильных дорог тыс. руб.</t>
  </si>
  <si>
    <t>Муниципальная программа "Повышение безопасности дорожного движения в Кадошкинском муниципальном районе на 2019 - 2024 годы"</t>
  </si>
  <si>
    <t>Сокращение количества лиц, погибших и пострадавших в результате дорожно-транспортных происшествий, чел</t>
  </si>
  <si>
    <t>Снижение количества дорожно-транспортных происшествий, кол-во</t>
  </si>
  <si>
    <t>Муниципальная программа «Профилактика терроризма и экстремизма, а также минимизация и (или) ликвидация последствий проявлений терроризма и экстремизма на территории Кадошкинского муниципального района на 2019-2024 годы»</t>
  </si>
  <si>
    <t>Количество проведенных лекций, семинаров, выступлений, форумов, направленных на формирование активной жизненной позиции по непринятию экстремистских направлений</t>
  </si>
  <si>
    <t>Количество приобретённых (изготовленных) в целях распространения листовок, плакатов, памяток (установка баннеров) антиэкстремистской и антитеррористической направленности</t>
  </si>
  <si>
    <t xml:space="preserve">рассчитать невозможно из-за отсутствия финансирования </t>
  </si>
  <si>
    <t xml:space="preserve">
Основными целевыми показателями являются:
Снижение количества пострадавших при пожарах до 0 чел. в 2019 году (показатель не выполнен);
Снижение количества пожаров до 2 в 2019 году (показатель выполнен на 100 %);
Закупка оборудования для ЕДДС в 2019 году не проводилась (плановый показатель составлял 100%).
</t>
  </si>
  <si>
    <t xml:space="preserve">Муниципальная программа "Развитие жилищного строительства на территории Кадошкинского муниципального района на 2019 - 2024 годы" </t>
  </si>
  <si>
    <t>1. Уменьшение общего числа совершаемых несовершеннолетними преступлений и правонарушений.
В 2019г. совершено преступлений несовершеннолетними – 0, (2018г.- 0), правонарушений – 7(2018г.- 10), уменьшение составило- 30%.
2.  Число несовершеннолетних, исключенных из банка данных детей и семей, находящихся  в социально опасном положении, в связи с положительной динамикой в 2019г. –3 (2018г.- 0).
3. В 2019г. состояло на учете всего несовершеннолетних 11.  Доля несовершеннолетних, совершивших правонарушения из числа детей, состоящих на учете в 2019г. составляет 9,1%, что превышает показатели программы.</t>
  </si>
  <si>
    <t>3.  Доля несовершеннолетних, совершивших правонарушения из числа детей, состоящих на учете в 2019г.%</t>
  </si>
  <si>
    <t xml:space="preserve">Муниципальная программа  "Управление муниципальным имуществом и земельными ресурсами на территории Кадошкинского муниципального района Республики Мордовия на 2017-2024 гг."  </t>
  </si>
  <si>
    <t>1.Назначение и выплата пенсии за выслугу лет бывшим работникам органов местного самоуправления</t>
  </si>
  <si>
    <t xml:space="preserve">2. Выплата субсидии социально ориентированным некоммерческим организациям </t>
  </si>
  <si>
    <t xml:space="preserve">Основные мероприятия муниципальной программы Кадошкинского муниципального района «Дополнительные меры социальной поддержки, социальной помощи на 2019-2024 годы:
совершенствование организации предоставления социальной поддержки гражданам, оказавшимся в трудной жизненной ситуации, и гражданам, имеющим заслуги пред Отечеством;
оказание социальной поддержки и социальной помощи гражданам, имеющим почетные звания и награды
оказание финансовой поддержки социально ориентированным некоммерческим организациям, осуществляемой путём предоставления субсидий в пределах финансовых средств, предусмотренных на эти цели в районном бюджете. 
За 2019 год было выплачено пенсии 9 муниципальным служащим на  сумму 436,4 тысяч рублей, что составляет 100,0 % от планового назначения.
 В 2019 году была выплачена субсидия социально ориентированной некоммерческой организации (АНО «Редакция газеты «Возрождение») в сумме 1450,0 тысяч рублей, что составляет 100 % от планового назначения.
</t>
  </si>
  <si>
    <t xml:space="preserve">1. Совершенствование бюджетного процесса, формирование бюджета Кадошкинского муниципального района на очередной финансовый год и на плановый период. 
1.1. Переход к программному бюджету.  В 2019 году составление и исполнение бюджета осуществлялось в "программном формате"; 
1.2. Совершенствование бюджетного планирования.  Принимаемые расходные обязательства полностью обеспечиваются финансовыми средствами; 
1.3. Формирование проекта решения Совета депутатов о бюджете Кадошкинского муниципального района на очередной финансовый год, подготовка проектов о внесении изменений в утвержденный бюджет. Проект бюджета на очередной финансовый год ежегодно утверждается Советом депутатов, по мере внесения изменения в бюджет вносятся и соответствующие изменения в проект решения о бюджете Кадошкинского муниципального района; 
1.4.  Совершенствование процедур исполнения бюджета и отчетности о его исполнении. В 2019 году бюджетные обязательства исполнены на 95,7 % в связи с перераспределением финансирования. Отчет об исполнении бюджета сдается строго по графику (до 8 числа каждого месяца) 
           Бюджет Кадошкинского  муниципального района  за 2019 год исполнен по доходам в сумме 113075,3 тыс. рублей, или на 100,2 % к годовым плановым назначениям, по расходам - в сумме 113055,7 тыс. рублей  или на 97,7%, дефицит бюджета составил 19,6 тыс. рублей. 
           Налоговые и неналоговые доходы бюджета Кадошкинского муниципального района исполнены в сумме 22369,6 тыс. руб., что составляет 106,7% к годовым плановым значениям. 
 2.  Развитие контроля за соблюдением бюджетного законодательства.
 2.1.  осуществление внутреннего муниципального финансового контроля, финансового контроля в сфере закупок. Ведется работа по предупреждению нецелевого и неэффективного использования бюджетных средств.  
3. Совершенствование предоставления муниципальных услуг.
3.1. Повышение качества муниципальных услуг.    Бюджет района просчитывается строго по методике расчета доходной и расходной частей бюджета. Проект бюджета предусматривает сокращение расходов.  
4. Наращивание доходного потенциала, оптимизация бюджетных расходов. 4.1. Оптимизация бюджетных расходов.  В связи с тем, что в районе имеются малокомплектные школы неэффективные расходы остаются; 
4.2.  Наращивание доходного потенциала. Налоговые и неналоговые доходы Кадошкинского  муниципального района исполнены за 2019 год на 106,7 %.    
5. Развитие информационных систем и ресурсов. 
 5.1. Оптимизация работы бесперебойной электронной сети финансового управления. В управлении поддерживается требуемый уровень надежности хранения данных; 
5.2. Автоматизация процессов проектирования бюджета. В 2019 году продолжается работа с программой КС Хранилище; 
5.3. Развитие автоматизированной информационной системы управления общественными финансами. В 2019 году продолжается работа по  внедрению "электронного бюджета"; 
5.4. Укрепление материально-технической базы с целью реализации намеченных программ. В 2019 году приобреталась  компьютерная техника  на сумму 96,4 тыс. руб.  
</t>
  </si>
  <si>
    <t xml:space="preserve">За 2019 год проведены следующие мероприятия:
Ежеквартально проводились заседания межведомственной комиссии при администрации Кадошкинского муниципального района по профилактике правонарушений на территории района.
В международный день ребенка «День правовой помощи детям» проведены различные мероприятия, в том числе во всех образовательных учреждениях района проведены тематические родительские собрания и «круглые столы», а также организована консультативная правовая помощь несовершеннолетним и их законным представителям.
Во исполнение п. 2.1.2. Перечня мероприятий по реализации муниципальной программы проведена церемония возложения цветов и венков у памятника воинам, погибшим в ВОВ 1941-1945гг. на 9 мая и «День памяти и скорби».
22 февраля 2019 года в МБОУ «Кадошкинская средняя общеобразовательная школа» проведена концертная программа «А мы могли бы жить» в рамках акции «Закон и порядок» и приуроченная к празднованию Дня защитника Отечества (п. 2.1.5).
   На постоянной основе  в районе проводится комплекс  оздоровительных, физкультурно-спортивных и агитационно-пропагандистских мероприятий (спартакиад, фестивалей, летних и зимних игр, походов и слетов, спортивных праздников и вечеров, олимпиад, экскурсий, дней здоровья и спорта и т. д.) (в том числе награждение победителей и призеров ценными призами и подарками) по плану мероприятий управления по работе с учреждениями образования, опеки и попечительства несовершеннолетних администрации Кадошкинского муниципального района (п. 2.1.6).
Руководителями предприятий и организаций района организован контроль за прохождением медицинского предрейсового осмотра водителей транспортных средств предприятий и организаций (п.1.2.7)
Комиссия по делам несовершеннолетних и защите их прав    Кадошкинского муниципального района, в каникулярное время, провела 4 спортивных мероприятия с несовершеннолетними, состоящими на учетах в правоохранительных органах (п. 2.1.8).
 Комиссия по делам несовершеннолетних и защите их прав    Кадошкинского муниципального района совместно с сотрудниками ПП № 10 ММО МВД «Ковылкинский» провели 4 семинара и прочитали 2 лекции для обучающихся в образовательных учреждениях о профилактике и борьбе с незаконным оборотом и употреблением наркотиков, пьянством и алкоголизмом (п. 2.1.9)
В мае и октябре 2019 года проведен «День призывника» (п.2.1.11).
 В целях предупреждения совершения правонарушений в общественных местах населенных пунктов на территории Кадошкинского муниципального района создано общественное объединение правоохранительной направленности, в состав объединения входит 8 членов, которые еженедельно по выходным дням патрулируют улицы поселка, а также сельских поселений, обходят места скопления молодежи, в том числе дискотеки. В целях ознакомления граждан с информацией о деятельности администрации Кадошкинского муниципального района управлением по организационной и кадровой работе администрации Кадошкинского муниципального района регулярно публикуется и обновляется информация о противодействии коррупции как на официальном сайте администрации, так и на информационном стенде администрации района (п.2.3.2)
За 2019 год 3 раза были проведены выездные заседания Комиссии по делам несовершеннолетних и защите их прав Кадошкинского муниципального района (2.4.1.1).
Во исполнение п. 2.4.1.2 с целью выявления родителей уклоняющихся от воспитания и содержания детей регулярно проводятся совместные с органами системы профилактики рейды по неблагополучным семьям. В 2019 г. проведено более 100 рейдов. В период с 15 июня по 15 июля 2019г. проведена акция «Неблагополучная семья». За 2019г. привлечены к административной ответственности, предусмотренной ч.1 ст. 5.35 КоАП РФ за ненадлежащее исполнение родительских обязанностей 6 родителей. Подано в суд 1 исковое заявления на ограничение родительских прав.
КДН и ЗП на постоянной основе ведет базу данных на несовершеннолетних, находящихся в социально опасном положении. На 01.01.2019г. на учете состоит 13 несовершеннолетних, с которыми проводится индивидуально профилактическая работа.
С целью выявления несовершеннолетних, не посещающих образовательные организации без уважительной причины в период с 10 сентября по 10 октября 2019г. проведена акция «Всеобуч». В 2019 г. всего выявлено и поставлено на учет 3 несовершеннолетних, находящихся в социально опасном положении.
1 июня 2019 года прошли мероприятия ко Дню защиты детей «Мир детства под защитой» (п. 2.4.1.3).
Проведено 2 расширенных заседания КДН и ЗП (п. 2.4.1.4).
По организации и проведению на территории Кадокшинского муниципального района комплекса мероприятий по пресечению бродяжничества и попрошайничества несовершеннолетних, выявлению детей склонных к совершению правонарушений, взрослых лиц, вовлекающих подростков в преступную деятельность проведены операции «Алкоголь и подросток», «Подросток 2019», «Полиция и дети». В рамках вышеуказанных мероприятий проведено более 35 рейдовых мероприятий, в том числе в вечернее и ночное время. Выявлен 1 безнадзорный несовершеннолетний, который направлен в реабилитационный центр. Привлечены к административной ответственности 8 несовершеннолетних. Выявлен 1 взрослый, вовлекающий несовершеннолетних в распитие спиртных напитков. Сотрудники полиции проводят разъяснительную работу среди граждан по соблюдению ими общественного порядка и запрете распития, потребления алкогольной продукции в общественных местах, а также предпринимателям разъясняют об ответственности за нарушение правил торговли. Вопросы взаимодействия органов и учреждений системы профилактики по комплексному подходу предупреждения детской безнадзорности, беспризорности, преступности и алкоголизма регулярно рассматриваются на заседаниях комиссии по делам несовершеннолетних и защите их прав. За 12 месяцев 2019 г. рассмотрено 12 теоретических вопросов, из них: 4 по воспитательно-профилактической работе, 6 по защите прав и законных интересов несовершеннолетних, заслушано отчетов опекунов — 1, рассмотрено представлений — 1 (п. 2.4.1.5)
Проведены мероприятия социально-реабилитационные и оздоровительные для подростков и молодежи «групп риска», методические семинары, «Круглые столы» образовательными учреждениями Кадошкинского муниципального района применяются различные формы и методы работы с учащимися, родителями, общественностью. 
       Среди учащихся 7-9 классов было проведено анкетирование, целью которого было определить отношение подростков к жизни. Вопросы профилактики обсуждались и на заседаниях педагогических советов и совещаниях при директоре. Были проведены классные и общешкольные родительские собрания. (2.4.2.1).
</t>
  </si>
  <si>
    <t>Количество муниципальных служащих и лиц, замещающих мун. Должности на построянной основе, направленных на профессиональную переподготовку и повышение квалификации</t>
  </si>
  <si>
    <t>Количество муниципальных служащих и лиц, замещающих мун. должности на построянной основе,  принявших участие в семинарах трениннгах и других формах краткосрочного обучения</t>
  </si>
  <si>
    <t>Доля вакантных должностей муниципальной службы, замещаемых на конкурсной основе</t>
  </si>
  <si>
    <t>Доля вакантных должностей муниципальной службы, замещаемых на основе назначения из кадрового резерва</t>
  </si>
  <si>
    <t>Доля мун. служащих в возрасте до 30 лет, имеющих стаж мун. службы более трех лет</t>
  </si>
  <si>
    <t>высокоэффективный</t>
  </si>
  <si>
    <t>Программа Кадошкинского муниципального района «Развитие муниципальной службы в Кадошкинском муниципальном район на 2019-2024 годы"</t>
  </si>
  <si>
    <t>Дополнительные меры социальной поддержки, социальной помощи на 2017-2020 годы</t>
  </si>
  <si>
    <t>создание КФХ</t>
  </si>
  <si>
    <t>Создание рабочих мест в КФХ</t>
  </si>
  <si>
    <t>Количество построенных или реконструированных семейных ферм</t>
  </si>
  <si>
    <t>эффективный</t>
  </si>
  <si>
    <t xml:space="preserve">Согласно мероприятиям в 2019 году проводилась работа  по  привлечению сельскохозяйственных организаций к участию в выставках и ярмарках на территории Республики Мордовия. 
           Реализация мероприятия по поддержке доходов сельскохозяйственных производителей в области растениеводства направлена на повышение доходов сельскохозяйственного производства, повышение уровня его экологической безопасности и повышение плодородия и качества почв.
         В результате реализации мероприятия «Поддержка доходов сельскохозяйственных производителей в области растениеводства»  сельскохозяйственным товаропроизводителям района были выделены субсидии  на оказание несвязанной поддержки в области растениеводства в размере 556,6 тыс. руб.
          Реализация мероприятия по поддержке доходов сельскохозяйственных товаропроизводителей в области животноводства направлена на повышение производства продукции животноводства, снижение рисков, возникающих в результате роста цен на корма, повышение доходов сельскохозяйственного производства и инвестиционной привлекательности отрасли животноводства.
           В рамках мероприятия  «Поддержка доходов сельскохозяйственных производителей в области  животноводства» сельскохозяйственным предприятиям выделялись субсидии на повышения продуктивности в молочном скотоводстве в размере 202,6 тыс. руб., а также  субсидии  на возмещение части затрат на содержание маточного поголовья КРС молочного направления размере 78,8 тыс. руб. 
           В рамках  подпрограммы «Поддержка начинающих фермеров в Кадошкинском муниципальном районе на  2015-2017 годы и на период до 2025 года» согласно целевым показателям Программы в 2019 году требовалось создать 2 крестьянских (фермерских) хозяйства, в которых должно быть создано 3 рабочих места. В связи с тем, что в 2019 году не было претендентов на участие в программе ««Поддержка начинающих фермеров в Кадошкинском муниципальном районе на 2015-2017 годы и на период до 2025 года» КФХ не созданы.  Рабочие места в 2019 году созданы при завершении строительства КФХ Киселева В.А. в количестве трех единиц.    
          Целевым индикатором  подпрограммы «Развитие кадрового потенциала в АПК» является уровень обеспечения сельскохозяйственных организаций квалифицированными специалистами.
         В целях привлечения кадров в агропромышленный комплекс предлагается использовать меры государственной поддержки и стимулирующие механизмы для закрепления молодежи в сельхозпроизводстве, в том числе поддержку будущего специалиста еще со студенческой скамьи.          
         В рамках мероприятия «Стимулирование обучения и закрепления молодых специалистов в сельскохозяйственном производстве» из средств бюджета Республики Мордовия за счет предоставления субвенций, бюджету Кадошкинского муниципального района студентам, поступившим на сельскохозяйственные специальности,   была предоставлена социальная  выплата в виде  доплаты к стипендиям в размере 52,0 тыс.  руб.  Также в рамках данного мероприятия из бюджета Республики Мордовия за счет предоставления субвенций бюджету Кадошкинского муниципального района молодым специалистам трудоустроившимся в сельскохозяйственные организации предоставлялась компенсационная выплата в размере 300,0 тыс. руб. и ежемесячное пособие в размере 202,7 тыс. руб.
        Субвенции, запланированные в рамках данного мероприятия на 2019 год, и в соответствии с условиями Программы, по предоставлению стипендии студентам составили 85,2 тыс. руб., по предоставлению ежемесячной денежной выплаты - 241,2 тыс. руб., по предоставлению компенсационной выплаты – 301,2 тыс. рублей.
</t>
  </si>
  <si>
    <t xml:space="preserve">Фактически организовано и проведено 23 спортивных мероприятий и соревнований. Среди них:
Открытый районный турнир по настольному теннису на призы спортивной школы - январь
Районная массовая лыжная гонка «Лыжня России-2019» – февраль 
Районный турнир по волейболу, посвященный «Дню защитника Отечества» – февраль 
Муниципальный фестиваль по ГТО среди спортивных семей – февраль
Районный турнир по волейболу, посвященный 8 Марта – март 
Республиканские соревнования по бегу памяти учителя физкультуры – Тереханова Виктора Андреевича - май 
Ежегодный спортивный праздник, посвященный открытию летнего спортивного сезона по эгидой «Единой России» - май 
Физкультурно-оздоровительный праздник, посвященный годовщине образования Кадошкинского района – июль 
Физкультурно-спортивный праздник, посвященный «Дню физкультурника» - август 
Легкоатлетический международный полумарафон на призы Олимпийского чемпиона П.Г. Болотникова – октябрь
Всероссийский «День бега» «КРОСС НАЦИЙ» - октябрь 
Предновогодний районный турнир по волейболу - декабрь
</t>
  </si>
  <si>
    <t>Программа "Развитие физической культуры и спорта в Кадошкинсом муниципальном районе Республики Мордовия на 2019-2024 годы</t>
  </si>
  <si>
    <t xml:space="preserve">  Муниципальная программа «Развитие образования в Кадошкинском муниципальном районе Республики Мордовия на 2016 - 2025 годы»</t>
  </si>
  <si>
    <t xml:space="preserve">За 2019 год проведены следующие мероприятия:
         Важнейшим условием патриотического воспитания является единство обучения и воспитания. В Кадошкинском муниципальном районе ежегодно проводятся мероприятия, посвященные Дню Защитника Отечества, празднованию Дня Победы в Великой Отечественной Войне.  Стали традиционными празднования дней воинской славы, дней призывника, митинги в память о погибших в годы ВОВ и в горячих точках.  В учебных заведениях проходят уроки мужества, встречи с ветеранами войн и военных конфликтов, проводятся спортивные соревнования, спартакиады, «Школа безопасности».  Особенно велика роль и ответственность учителей истории, призванных передавать новым поколениям память о событиях минувших эпох.     Ветеран педагогического труда, учитель истории, основатель музея Кадошкинской СОШ Сапунова Т.В., провела ряд встреч по патриотическому воспитанию в МБОУ «Кадошкинская средняя общеобразовательная школа».
        Наряду с традиционными формами работы вводятся и такие как круглые столы, интеллектуальные марафоны, шефство над ветеранами. 
Способствуют воспитанию патриотизма многочисленные поездки и экскурсии  учеников и учителей. Ежегодно  выезжают в музей Боевой Славы города Саранска,  посещают республиканский краеведческий музей и музей Эрьзи,  после чего ребята по-новому смотрят на тот уголок земли, где они родились и живут.  
Мероприятия патриотической направленности широко освещаются в средствах массовой информации, в районной газете «Возрождение».
Проведено уроков мужества и встреч ветеранов с учащимися – 37.
Проведено бесед на патриотическую тему – 25.
На базе МБУ ДО «Дом творчества», общеобразовательных учреждений работали волонтёрские отряды. Направление работы – социально-педагогическое (патриотическое, краеведческое). Итоги работы отрядов:
Муниципальный уровень
- Создание базы данных «Память» по  участникам Великой Отечественной войны: информация о пришедших с войны, погибших, пропавших без вести. Работа в этом направлении продолжается.
- Районный социально-патриотический проект «Создание книги памяти «Достойны имени героя» 
- Районная волонтёрская акция «Поздравь ветерана!», посвящённая Дню защитника Отечества и  Дню Победы в ВОВ. (Волонтёры в составе районной делегации поздравляли   участников ВОВ с Днём защитника Отечества (февраль) и Днём Победы (май)
- Районная волонтёрская акция «Бессмертный полк», посвящённая памяти участников ВОВ (май). Сбор информации, изготовление фототранспорантов  и привлечению жителей  принять участие в акции п.Кадошкино ( апрель-  декабрь ).
- Районные волонтёрские акции: «Помоги ветерану», «Ветеран живёт рядом», (волонтёры проводили шефскую работу с ветеранами ВОВ и труда, вдовами участников ВОВ. Было охвачено 5 населённых пунктов: Кадошкино, Пушкино, Латышовка, Адашево, Большие Полянки.)
- Районные экологические акции «Сделаем! 2019», «Чистый посёлок».
- Районная добровольческая акция «100 добрых дел»
- Районный конкурс  «Мы помним, мы гордимся!»
- Районный конкурс «Волонтёр Кадошкинского района – 2019»
Республиканский уровень
- Республиканский конкурс «Лучший волонтёрский отряд РМ»
- Республиканский конкурс сочинений «Подвиг в датах и числах»
- Республиканская акция « Теплые окна». Утепление окон ветеранов ВОВ.       
 - Республиканский проект «Парта Героя»
</t>
  </si>
  <si>
    <t>«Реализация молодежной политики и патриотическое воспитание в Кадошкинском муниципальном районе (на 2016-2024 гг.)</t>
  </si>
  <si>
    <t>Муниципальная программа "Развитие культуры и туризма в Кадошкинском муниципальном районе" на 2017 - 2024 годы</t>
  </si>
  <si>
    <t xml:space="preserve">Фактически организованы и проведены следующие культурно-досуговые и массовые мероприятия:
1.Республиканский фестиваль народного творчества "Шумбрат, Мордовия!;
2. Массово народное гуляние "Широкая масленица";                                                                                         
3. Творческий конкурс "Мисс и Мистер района";                                                                                             
4. Зональный фестиваль военно-патриотической песни "Афганское эхо";                                               
5. Районный фестиваль национальных культур "В семье единой";                                                         
6. Торжественное мероприятие и концерт, посвященное "Дню поселка";                                                  
7. Республиканская выставка сельхозпредприятий района "День поля;                                                           
8.Конкурсно-развлекательная программа, посвященная Международному дню защиты детей;                                                      
9. Мероприятие, посвященное Дню семьи, любви и верности;                                                                      
10. Открытие летнего спортивного сезона;  
11.Конкурсно-развлекательная программа, посвященная Дню молодежи;                   
12. День защитника Отечества;                     
13. Международный женский день;                    
14. Праздник Весны и Труда;                              
15. Торжественное мероприятие, посвященное Дню учителя;        
16. День работника сельского хозяйства и перерабатывающей промышленности;   
17. День пожилых людей; 
18. День Народного единства; 
19. День Матери; 
20.Митинг, торжественное мероприятие посвященное празднованию Дня Победы в ВОв 1941-1945 гг.; 
21. Конкурс военно-патриотической песни "Цена Победы!"; 
22. Митинг, посвященный Дню памяти и скорби; 
23. Детская новогодняя развлекательная программа "Новогодние приключения возле елки"; 
24. Встреча Нового года; 
25. Конкурсно- развлекательная программа    "Старый новый год.
</t>
  </si>
  <si>
    <t xml:space="preserve">Уровень освоения основных образовательных программ - важнейший критерий качества образования в образовательной организации.
              Четвертый год образовательные организации района участвуют во Всероссийских проверочных работах. ВПР – итоговые контрольные работы по различным предметам, проводимые по единым заданиям и оцениваемые по единым критериям, разработанным для всей Российской Федерации с учетом требований ФГОС, которые являются частью системы внешней  оценки качества образования. 
               В прошедшем учебном году учащиеся 4-х,5-х, 6-х, 7-х, 11-х классов в штатном режиме приняли участие в ВПР, в основном были предметы русский язык, математика, биология, география, обществознание, история.
             Процент обученности по всем классам составил – 100%.
             Государственная итоговая аттестация выпускников представляет собой форму государственного контроля освоения выпускниками 9 и 11 классов основного и среднего общего образования в соответствии с ФГОС.
65 выпускников 9 классов из 4 школ района приняли участие в ГИА в 2019 году. 64 выпускника сдавали экзамены в форме ОГЭ и 1 выпускник с ограниченными возможностями здоровья – в форме ГВЭ. С аттестатом об основном общем образовании с отличием окончили  13 человек.
             По русскому языку и по математике с заданиями справились все девятиклассники. 
           Средний балл по русскому языку по району составил 4,28 балла.
           По математике средний балл по району составил 4,43. 
           ЕГЭ - это объективный федеральный измеритель качества образовательных результатов обучающихся. Для получения высоких баллов на государственной итоговой аттестации необходимо продемонстрировать высокий уровень освоения школьной программы.
            Все 25 одиннадцатиклассников успешно сдали ЕГЭ. 3 выпускника  из  них получили медали «За особые успехи в учении» (из Кадошкинской и Адашевской школ). Эти ребята подтвердили свои знания высокими баллами ЕГЭ. В ЕГЭ по русскому языку средний балл составил – 57,3. ЕГЭ по математике проводится на базовом и профильном уровнях в соответствии с Концепцией ЕГЭ.
           По базовому уровню математики средний балл составил 3,8. По профильной математике средний балл по району составил 38,9 баллов.
Самым  массовым  предметом  по выбору  стало обществознание, его сдавали 22  человека, средний балл – 48,7. 
                 В районе ведется работа по выявлению, поддержке, развитию и социализации одаренных детей. Традиционными формами в работе с талантливыми и одаренными детьми в районе стали предметные олимпиады, конкурсы, исследовательская и проектная деятельность. В  2018-2019 учебном году в муниципальном этапе приняло участие 104 учащихся 5-11 классов, что на 8 учеников больше в сравнении с прошлым учебным годом.             
               Общее число победителей и призеров муниципального этапа – 91 учащийся.
               На региональный этап олимпиады вышло 27 обучающихся, что составляет 26% от общего количества участников
             Эффективность участия школьников муниципалитета в региональном этапе определяется количеством победителей и призеров. В 2019 году 6 учеников по 3 предметам стали призерами, в прошлом году было 4. И все они являются учениками Кадошкинской школы: призеры по ОБЖ - Квашнин Юрий, Лисенкова Вероника, Радаева Елизавета (учитель Солдаткин А.М.), по  физической культуре – Квашнин Юрий, Квашкин Вячеслав, Грозунов Никита (учитель Солдаткин А.М.) и по экологии – Квашнин Юрий, Максимкин Вячеслав (учитель Кузнецов С.А.). 
              В межрегиональной олимпиаде школьников по родному языку (мокшанскому) победителем 2-ой степени стала Агеева Екатерина с Адашевской школы (учитель Шиндякова Н.А.). В республиканской олимпиаде по татарскому языку и литературе Абаева Екатерина стала призером 3-ей степени (учитель Кильдеева З.Х.), Бадамшин Марат и Байчурин Амир - 2-ой степени, а Абуткина Жасмин стала победителем (учитель Поташова Светлана Равильевна). В межрегиональной олимпиаде г. Казани по татарскому языку и литературе принимали участи Бадамшин Марат и Абуткина Жасмин, по результатам олимпиады Жасмин стала призером, а Марат победителем в творческом конкурсе стихов, а затем он принял участие в олимпиаде международного уровня. 
             4) Задачи воспитания подрастающего поколения решались через реализацию программ развития воспитания образовательных учреждений, программ и проектов по воспитательной деятельности, планов традиционных районных мероприятий.
            В образовательных учреждениях происходит обновление содержания воспитательной работы путем внедрения новых технологий, форм и методов воспитательной работы, используются новые формы воспитательной деятельности.
</t>
  </si>
  <si>
    <t xml:space="preserve">Развитие представленных в экономике района видов экономической деятельности и создание условий для формирования новых высокотехнологичных производств;
Производство продукции с высокой добавленной стоимостью, способствующие устойчивому экономическому росту;
Модернизация производства и внедрение инновационных технологий на АО "КЭТЗ";
Увеличение объема инвестиций в экономику Кадошкинского муниципального района и создание новых рабочих мест;
Строительство молочной фермы с оборудованием на 100 голов молочных  коров
Публикации информации об инвестиционной ситуации в Кадошкинском муниципальном районе на официальном сайте администрации  Кадошкинского муниципального района в разделе «Инвестиции и развитие конкуренции».
Актуализация и размещение в открытом доступе на официальном сайте администрации Кадошкинского муниципального района и на инвестиционном портале Корпорации Развития Республики Мордовия информации об инвестиционных площадках на территории Кадошкинского муниципального района
Совершенствование внешней среды развития малого и среднего предпринимательства
Развитие механизмов финансово-имущественной поддержки субъектов малого и среднего предпринимательства
Повышение качества и конкурентоспособности производимых и реализуемых товаров и услуг
Развитие конкурентной среды на приоритетных рынках с учетом муниципальной специфики, анализа результатов мониторинга состояния и развития конкурентной среды на рынках товаров, работ и услуг
Проведение мероприятий по информированию субъектов предпринимательской деятельности о состоянии конкурентной среды и деятельности по содействию развитию конкуренции («круглых столов», семинаров, работы со средствами массовой информации и т.д
Участие в обучающих мероприятиях, тренингах, вебинарах, заседаниях, проводимых Уполномоченным органом - Министерством экономики, торговли и предпринимательства Республики Мордовия
Организация и координация реализации Стратегии социально-экономического развития  Кадошкинского муниципального района
Поддержание в актуальном состоянии Стратегии социально-экономического развития Кадошкинского муниципального района и контроль ее выполнения». 
Ежегодная разработка Плана мероприятий по реализации Стратегии социально- экономического развития на очередной год и контроль его выполнения
Проведение мониторинга реализации муниципальных программ на территории  Кадошкинского муниципального района
Организация и координация разработки прогнозов социально-экономического развития Кадошкинского муниципального  района
</t>
  </si>
  <si>
    <t xml:space="preserve"> Сводный годовой отчет  об эффективности реализации муниципальных программ Кадошкинского муниципального района Республики Мордовия   за 2019 год</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</si>
</sst>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3" formatCode="_-* #,##0.00_р_._-;\-* #,##0.00_р_._-;_-* &quot;-&quot;??_р_._-;_-@_-"/>
    <numFmt numFmtId="164" formatCode="#,##0.0_ ;\-#,##0.0\ "/>
    <numFmt numFmtId="165" formatCode="0.0"/>
    <numFmt numFmtId="166" formatCode="_(* #,##0.00_);_(* \(#,##0.00\);_(* &quot;-&quot;??_);_(@_)"/>
    <numFmt numFmtId="167" formatCode="_-* #,##0.0_р_._-;\-* #,##0.0_р_._-;_-* &quot;-&quot;?_р_._-;_-@_-"/>
    <numFmt numFmtId="168" formatCode="0.000"/>
    <numFmt numFmtId="169" formatCode="_-* #,##0.00_р_._-;\-* #,##0.00_р_._-;_-* &quot;-&quot;?_р_._-;_-@_-"/>
    <numFmt numFmtId="170" formatCode="0.0%"/>
    <numFmt numFmtId="171" formatCode="0.0000"/>
  </numFmts>
  <fonts count="42"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color indexed="8"/>
      <name val="Times New Roman"/>
      <family val="1"/>
      <charset val="204"/>
    </font>
    <font>
      <sz val="12"/>
      <name val="Times New Roman"/>
      <family val="1"/>
      <charset val="204"/>
    </font>
    <font>
      <b/>
      <sz val="12"/>
      <name val="Times New Roman"/>
      <family val="1"/>
      <charset val="204"/>
    </font>
    <font>
      <sz val="11"/>
      <color indexed="8"/>
      <name val="Calibri"/>
      <family val="2"/>
      <charset val="204"/>
    </font>
    <font>
      <sz val="13"/>
      <name val="Times New Roman"/>
      <family val="1"/>
      <charset val="204"/>
    </font>
    <font>
      <sz val="12"/>
      <color indexed="10"/>
      <name val="Calibri"/>
      <family val="2"/>
      <charset val="204"/>
    </font>
    <font>
      <sz val="12"/>
      <name val="Calibri"/>
      <family val="2"/>
      <charset val="204"/>
    </font>
    <font>
      <sz val="10"/>
      <name val="Arial"/>
      <family val="2"/>
      <charset val="204"/>
    </font>
    <font>
      <sz val="16"/>
      <color indexed="8"/>
      <name val="Times New Roman"/>
      <family val="1"/>
      <charset val="204"/>
    </font>
    <font>
      <sz val="12"/>
      <color indexed="8"/>
      <name val="Times New Roman"/>
      <family val="1"/>
      <charset val="204"/>
    </font>
    <font>
      <sz val="14"/>
      <color indexed="8"/>
      <name val="Times New Roman"/>
      <family val="1"/>
      <charset val="204"/>
    </font>
    <font>
      <sz val="11"/>
      <color indexed="8"/>
      <name val="Calibri"/>
      <family val="2"/>
    </font>
    <font>
      <sz val="14"/>
      <color indexed="8"/>
      <name val="Calibri"/>
      <family val="2"/>
    </font>
    <font>
      <sz val="16"/>
      <color indexed="8"/>
      <name val="Calibri"/>
      <family val="2"/>
    </font>
    <font>
      <sz val="12"/>
      <color indexed="8"/>
      <name val="Calibri"/>
      <family val="2"/>
    </font>
    <font>
      <sz val="12"/>
      <color indexed="9"/>
      <name val="Calibri"/>
      <family val="2"/>
    </font>
    <font>
      <sz val="12"/>
      <color indexed="8"/>
      <name val="Calibri"/>
      <family val="2"/>
      <charset val="204"/>
    </font>
    <font>
      <b/>
      <sz val="12"/>
      <color indexed="8"/>
      <name val="Times New Roman"/>
      <family val="1"/>
      <charset val="204"/>
    </font>
    <font>
      <sz val="11"/>
      <color theme="1"/>
      <name val="Calibri"/>
      <family val="2"/>
      <charset val="204"/>
      <scheme val="minor"/>
    </font>
    <font>
      <b/>
      <sz val="22"/>
      <color indexed="8"/>
      <name val="Times New Roman"/>
      <family val="1"/>
      <charset val="204"/>
    </font>
    <font>
      <b/>
      <sz val="16"/>
      <name val="Times New Roman"/>
      <family val="1"/>
      <charset val="204"/>
    </font>
    <font>
      <b/>
      <sz val="16"/>
      <color indexed="8"/>
      <name val="Times New Roman"/>
      <family val="1"/>
      <charset val="204"/>
    </font>
    <font>
      <b/>
      <sz val="18"/>
      <name val="Times New Roman"/>
      <family val="1"/>
      <charset val="204"/>
    </font>
    <font>
      <b/>
      <sz val="18"/>
      <color indexed="8"/>
      <name val="Times New Roman"/>
      <family val="1"/>
      <charset val="204"/>
    </font>
    <font>
      <sz val="18"/>
      <color theme="1"/>
      <name val="Times New Roman"/>
      <family val="1"/>
      <charset val="204"/>
    </font>
    <font>
      <sz val="18"/>
      <name val="Times New Roman"/>
      <family val="1"/>
      <charset val="204"/>
    </font>
    <font>
      <sz val="18"/>
      <color indexed="8"/>
      <name val="Times New Roman"/>
      <family val="1"/>
      <charset val="204"/>
    </font>
    <font>
      <sz val="18"/>
      <color theme="1"/>
      <name val="Calibri"/>
      <family val="2"/>
      <scheme val="minor"/>
    </font>
    <font>
      <sz val="18"/>
      <color indexed="8"/>
      <name val="Calibri"/>
      <family val="2"/>
      <charset val="204"/>
    </font>
    <font>
      <b/>
      <sz val="18"/>
      <color theme="1"/>
      <name val="Times New Roman"/>
      <family val="1"/>
      <charset val="204"/>
    </font>
    <font>
      <sz val="18"/>
      <color indexed="8"/>
      <name val="Calibri"/>
      <family val="2"/>
    </font>
    <font>
      <sz val="18"/>
      <color rgb="FF000000"/>
      <name val="Calibri"/>
      <family val="2"/>
      <charset val="204"/>
    </font>
    <font>
      <sz val="18"/>
      <color rgb="FF000000"/>
      <name val="Times New Roman"/>
      <family val="1"/>
      <charset val="204"/>
    </font>
    <font>
      <b/>
      <sz val="18"/>
      <color rgb="FF000000"/>
      <name val="Times New Roman"/>
      <family val="1"/>
      <charset val="204"/>
    </font>
    <font>
      <b/>
      <sz val="18"/>
      <color rgb="FF000000"/>
      <name val="Calibri"/>
      <family val="2"/>
      <charset val="204"/>
    </font>
    <font>
      <vertAlign val="superscript"/>
      <sz val="18"/>
      <color indexed="8"/>
      <name val="Times New Roman"/>
      <family val="1"/>
      <charset val="204"/>
    </font>
    <font>
      <b/>
      <sz val="18"/>
      <color indexed="8"/>
      <name val="Calibri"/>
      <family val="2"/>
      <charset val="204"/>
    </font>
    <font>
      <b/>
      <sz val="18"/>
      <color theme="1"/>
      <name val="Calibri"/>
      <family val="2"/>
      <scheme val="minor"/>
    </font>
  </fonts>
  <fills count="7">
    <fill>
      <patternFill patternType="none"/>
    </fill>
    <fill>
      <patternFill patternType="gray125"/>
    </fill>
    <fill>
      <patternFill patternType="solid">
        <fgColor indexed="42"/>
        <bgColor indexed="64"/>
      </patternFill>
    </fill>
    <fill>
      <patternFill patternType="solid">
        <fgColor indexed="9"/>
        <bgColor indexed="64"/>
      </patternFill>
    </fill>
    <fill>
      <patternFill patternType="solid">
        <fgColor indexed="51"/>
        <bgColor indexed="64"/>
      </patternFill>
    </fill>
    <fill>
      <patternFill patternType="solid">
        <fgColor theme="0"/>
        <bgColor indexed="64"/>
      </patternFill>
    </fill>
    <fill>
      <patternFill patternType="solid">
        <fgColor theme="0"/>
        <bgColor indexed="26"/>
      </patternFill>
    </fill>
  </fills>
  <borders count="72">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rgb="FF000000"/>
      </left>
      <right/>
      <top style="medium">
        <color rgb="FF000000"/>
      </top>
      <bottom style="medium">
        <color rgb="FF000000"/>
      </bottom>
      <diagonal/>
    </border>
    <border>
      <left style="medium">
        <color rgb="FF000000"/>
      </left>
      <right/>
      <top/>
      <bottom style="medium">
        <color rgb="FF000000"/>
      </bottom>
      <diagonal/>
    </border>
    <border>
      <left style="thick">
        <color rgb="FF000000"/>
      </left>
      <right style="medium">
        <color rgb="FF000000"/>
      </right>
      <top/>
      <bottom/>
      <diagonal/>
    </border>
    <border>
      <left style="thick">
        <color rgb="FF000000"/>
      </left>
      <right style="medium">
        <color rgb="FF000000"/>
      </right>
      <top/>
      <bottom style="thick">
        <color rgb="FF000000"/>
      </bottom>
      <diagonal/>
    </border>
    <border>
      <left style="medium">
        <color rgb="FF000000"/>
      </left>
      <right style="medium">
        <color rgb="FF000000"/>
      </right>
      <top/>
      <bottom/>
      <diagonal/>
    </border>
    <border>
      <left style="medium">
        <color rgb="FF000000"/>
      </left>
      <right style="medium">
        <color rgb="FF000000"/>
      </right>
      <top/>
      <bottom style="thick">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ck">
        <color rgb="FF000000"/>
      </right>
      <top/>
      <bottom/>
      <diagonal/>
    </border>
    <border>
      <left style="medium">
        <color rgb="FF000000"/>
      </left>
      <right style="thick">
        <color rgb="FF000000"/>
      </right>
      <top/>
      <bottom style="thick">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thick">
        <color rgb="FF000000"/>
      </bottom>
      <diagonal/>
    </border>
    <border>
      <left/>
      <right/>
      <top/>
      <bottom style="thick">
        <color rgb="FF000000"/>
      </bottom>
      <diagonal/>
    </border>
    <border>
      <left/>
      <right style="medium">
        <color rgb="FF000000"/>
      </right>
      <top/>
      <bottom style="thick">
        <color rgb="FF000000"/>
      </bottom>
      <diagonal/>
    </border>
    <border>
      <left style="medium">
        <color rgb="FF000000"/>
      </left>
      <right/>
      <top style="medium">
        <color rgb="FF000000"/>
      </top>
      <bottom style="thick">
        <color rgb="FF000000"/>
      </bottom>
      <diagonal/>
    </border>
    <border>
      <left/>
      <right/>
      <top style="medium">
        <color rgb="FF000000"/>
      </top>
      <bottom style="thick">
        <color rgb="FF000000"/>
      </bottom>
      <diagonal/>
    </border>
    <border>
      <left/>
      <right style="medium">
        <color rgb="FF000000"/>
      </right>
      <top style="medium">
        <color rgb="FF000000"/>
      </top>
      <bottom style="thick">
        <color rgb="FF000000"/>
      </bottom>
      <diagonal/>
    </border>
    <border>
      <left style="thick">
        <color rgb="FF000000"/>
      </left>
      <right style="medium">
        <color rgb="FF000000"/>
      </right>
      <top style="medium">
        <color indexed="64"/>
      </top>
      <bottom/>
      <diagonal/>
    </border>
    <border>
      <left style="medium">
        <color rgb="FF000000"/>
      </left>
      <right style="medium">
        <color rgb="FF000000"/>
      </right>
      <top style="medium">
        <color indexed="64"/>
      </top>
      <bottom/>
      <diagonal/>
    </border>
    <border>
      <left style="medium">
        <color rgb="FF000000"/>
      </left>
      <right style="thick">
        <color rgb="FF000000"/>
      </right>
      <top style="medium">
        <color indexed="64"/>
      </top>
      <bottom/>
      <diagonal/>
    </border>
    <border>
      <left/>
      <right style="thin">
        <color indexed="64"/>
      </right>
      <top/>
      <bottom style="thin">
        <color indexed="64"/>
      </bottom>
      <diagonal/>
    </border>
    <border>
      <left style="medium">
        <color rgb="FF000000"/>
      </left>
      <right style="medium">
        <color rgb="FF000000"/>
      </right>
      <top/>
      <bottom style="medium">
        <color rgb="FF000000"/>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ck">
        <color rgb="FF000000"/>
      </top>
      <bottom/>
      <diagonal/>
    </border>
  </borders>
  <cellStyleXfs count="405">
    <xf numFmtId="0" fontId="0" fillId="0" borderId="0"/>
    <xf numFmtId="0" fontId="11"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7" fillId="0" borderId="0"/>
    <xf numFmtId="0" fontId="11"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66" fontId="11" fillId="0" borderId="0" applyFont="0" applyFill="0" applyBorder="0" applyAlignment="0" applyProtection="0"/>
    <xf numFmtId="43" fontId="7"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5"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442">
    <xf numFmtId="0" fontId="0" fillId="0" borderId="0" xfId="0"/>
    <xf numFmtId="0" fontId="22" fillId="0" borderId="0" xfId="2"/>
    <xf numFmtId="0" fontId="4" fillId="2" borderId="1" xfId="2" applyFont="1" applyFill="1" applyBorder="1" applyAlignment="1">
      <alignment horizontal="center" vertical="center" wrapText="1"/>
    </xf>
    <xf numFmtId="0" fontId="6" fillId="3" borderId="2" xfId="2" applyFont="1" applyFill="1" applyBorder="1" applyAlignment="1">
      <alignment horizontal="center" vertical="center" textRotation="90" wrapText="1"/>
    </xf>
    <xf numFmtId="164" fontId="6" fillId="4" borderId="2" xfId="106" applyNumberFormat="1" applyFont="1" applyFill="1" applyBorder="1" applyAlignment="1">
      <alignment horizontal="center" vertical="center"/>
    </xf>
    <xf numFmtId="165" fontId="6" fillId="4" borderId="2" xfId="106" applyNumberFormat="1" applyFont="1" applyFill="1" applyBorder="1" applyAlignment="1">
      <alignment horizontal="center" vertical="center" wrapText="1"/>
    </xf>
    <xf numFmtId="2" fontId="6" fillId="4" borderId="2" xfId="106" applyNumberFormat="1" applyFont="1" applyFill="1" applyBorder="1" applyAlignment="1">
      <alignment horizontal="center" vertical="center"/>
    </xf>
    <xf numFmtId="16" fontId="5" fillId="3" borderId="2" xfId="2" applyNumberFormat="1" applyFont="1" applyFill="1" applyBorder="1" applyAlignment="1">
      <alignment horizontal="center" vertical="center" textRotation="90" wrapText="1"/>
    </xf>
    <xf numFmtId="164" fontId="5" fillId="3" borderId="2" xfId="106" applyNumberFormat="1" applyFont="1" applyFill="1" applyBorder="1" applyAlignment="1">
      <alignment horizontal="center" vertical="center" wrapText="1"/>
    </xf>
    <xf numFmtId="164" fontId="5" fillId="0" borderId="2" xfId="106" applyNumberFormat="1" applyFont="1" applyBorder="1" applyAlignment="1">
      <alignment horizontal="center" vertical="center" wrapText="1"/>
    </xf>
    <xf numFmtId="165" fontId="6" fillId="3" borderId="2" xfId="106" applyNumberFormat="1" applyFont="1" applyFill="1" applyBorder="1" applyAlignment="1">
      <alignment horizontal="center" vertical="center" wrapText="1"/>
    </xf>
    <xf numFmtId="2" fontId="6" fillId="3" borderId="2" xfId="106" applyNumberFormat="1" applyFont="1" applyFill="1" applyBorder="1" applyAlignment="1">
      <alignment horizontal="center" vertical="center"/>
    </xf>
    <xf numFmtId="164" fontId="5" fillId="0" borderId="2" xfId="106" applyNumberFormat="1" applyFont="1" applyBorder="1" applyAlignment="1">
      <alignment horizontal="center" vertical="center"/>
    </xf>
    <xf numFmtId="2" fontId="5" fillId="3" borderId="2" xfId="106" applyNumberFormat="1" applyFont="1" applyFill="1" applyBorder="1" applyAlignment="1">
      <alignment horizontal="center" vertical="center"/>
    </xf>
    <xf numFmtId="0" fontId="5" fillId="3" borderId="2" xfId="2" applyFont="1" applyFill="1" applyBorder="1" applyAlignment="1">
      <alignment horizontal="center" vertical="center" textRotation="90" wrapText="1"/>
    </xf>
    <xf numFmtId="0" fontId="4" fillId="0" borderId="3" xfId="2" applyFont="1" applyBorder="1" applyAlignment="1">
      <alignment horizontal="center" vertical="center" wrapText="1"/>
    </xf>
    <xf numFmtId="2" fontId="6" fillId="3" borderId="3" xfId="106" applyNumberFormat="1" applyFont="1" applyFill="1" applyBorder="1" applyAlignment="1">
      <alignment horizontal="center" vertical="center"/>
    </xf>
    <xf numFmtId="2" fontId="6" fillId="3" borderId="4" xfId="106" applyNumberFormat="1" applyFont="1" applyFill="1" applyBorder="1" applyAlignment="1">
      <alignment horizontal="center" vertical="center"/>
    </xf>
    <xf numFmtId="49" fontId="4" fillId="2" borderId="1" xfId="2" applyNumberFormat="1" applyFont="1" applyFill="1" applyBorder="1" applyAlignment="1">
      <alignment horizontal="center" vertical="center" wrapText="1"/>
    </xf>
    <xf numFmtId="0" fontId="13" fillId="0" borderId="0" xfId="0" applyFont="1" applyAlignment="1">
      <alignment vertical="top"/>
    </xf>
    <xf numFmtId="0" fontId="13" fillId="0" borderId="0" xfId="0" applyFont="1" applyAlignment="1">
      <alignment vertical="center"/>
    </xf>
    <xf numFmtId="2" fontId="6" fillId="3" borderId="1" xfId="106" applyNumberFormat="1" applyFont="1" applyFill="1" applyBorder="1" applyAlignment="1">
      <alignment horizontal="center" vertical="center"/>
    </xf>
    <xf numFmtId="0" fontId="5" fillId="3" borderId="3" xfId="2" applyFont="1" applyFill="1" applyBorder="1" applyAlignment="1">
      <alignment horizontal="center" vertical="center"/>
    </xf>
    <xf numFmtId="0" fontId="14" fillId="0" borderId="0" xfId="0" applyFont="1"/>
    <xf numFmtId="0" fontId="4" fillId="0" borderId="1" xfId="2" applyFont="1" applyBorder="1" applyAlignment="1">
      <alignment horizontal="center" vertical="center" wrapText="1"/>
    </xf>
    <xf numFmtId="0" fontId="4" fillId="0" borderId="4" xfId="2" applyFont="1" applyBorder="1" applyAlignment="1">
      <alignment horizontal="center" vertical="center" wrapText="1"/>
    </xf>
    <xf numFmtId="0" fontId="4" fillId="2" borderId="2" xfId="57" applyFont="1" applyFill="1" applyBorder="1" applyAlignment="1">
      <alignment horizontal="center" vertical="center" wrapText="1"/>
    </xf>
    <xf numFmtId="0" fontId="16" fillId="0" borderId="0" xfId="0" applyFont="1"/>
    <xf numFmtId="167" fontId="17" fillId="0" borderId="0" xfId="0" applyNumberFormat="1" applyFont="1"/>
    <xf numFmtId="0" fontId="17" fillId="0" borderId="0" xfId="0" applyFont="1"/>
    <xf numFmtId="0" fontId="18" fillId="0" borderId="0" xfId="0" applyFont="1"/>
    <xf numFmtId="0" fontId="19" fillId="0" borderId="0" xfId="0" applyFont="1"/>
    <xf numFmtId="0" fontId="20" fillId="0" borderId="0" xfId="2" applyFont="1"/>
    <xf numFmtId="0" fontId="19" fillId="0" borderId="0" xfId="2" applyFont="1"/>
    <xf numFmtId="167" fontId="19" fillId="0" borderId="0" xfId="2" applyNumberFormat="1" applyFont="1"/>
    <xf numFmtId="0" fontId="4" fillId="2" borderId="5" xfId="57" applyFont="1" applyFill="1" applyBorder="1" applyAlignment="1">
      <alignment horizontal="center" vertical="center" wrapText="1"/>
    </xf>
    <xf numFmtId="0" fontId="4" fillId="2" borderId="0" xfId="57" applyFont="1" applyFill="1" applyBorder="1" applyAlignment="1">
      <alignment horizontal="center" vertical="center" wrapText="1"/>
    </xf>
    <xf numFmtId="0" fontId="19" fillId="0" borderId="0" xfId="2" applyFont="1" applyBorder="1"/>
    <xf numFmtId="0" fontId="20" fillId="0" borderId="0" xfId="2" applyFont="1" applyBorder="1"/>
    <xf numFmtId="0" fontId="4" fillId="0" borderId="0" xfId="57" applyFont="1" applyFill="1" applyBorder="1" applyAlignment="1">
      <alignment horizontal="center" vertical="center" wrapText="1"/>
    </xf>
    <xf numFmtId="0" fontId="4" fillId="0" borderId="2" xfId="57" applyFont="1" applyFill="1" applyBorder="1" applyAlignment="1">
      <alignment horizontal="center" vertical="center" wrapText="1"/>
    </xf>
    <xf numFmtId="0" fontId="4" fillId="0" borderId="6" xfId="57" applyFont="1" applyFill="1" applyBorder="1" applyAlignment="1">
      <alignment horizontal="center" vertical="center" wrapText="1"/>
    </xf>
    <xf numFmtId="0" fontId="4" fillId="0" borderId="5" xfId="57" applyFont="1" applyFill="1" applyBorder="1" applyAlignment="1">
      <alignment horizontal="center" vertical="center" wrapText="1"/>
    </xf>
    <xf numFmtId="0" fontId="4" fillId="0" borderId="7" xfId="57" applyFont="1" applyFill="1" applyBorder="1" applyAlignment="1">
      <alignment horizontal="center" vertical="center" wrapText="1"/>
    </xf>
    <xf numFmtId="0" fontId="0" fillId="0" borderId="0" xfId="0"/>
    <xf numFmtId="0" fontId="0" fillId="0" borderId="0" xfId="0"/>
    <xf numFmtId="0" fontId="0" fillId="0" borderId="0" xfId="0"/>
    <xf numFmtId="0" fontId="4" fillId="0" borderId="0" xfId="2" applyFont="1" applyFill="1" applyBorder="1" applyAlignment="1">
      <alignment horizontal="center" vertical="top" wrapText="1"/>
    </xf>
    <xf numFmtId="0" fontId="21" fillId="5" borderId="0" xfId="2" applyFont="1" applyFill="1" applyBorder="1" applyAlignment="1">
      <alignment horizontal="center" vertical="top" wrapText="1"/>
    </xf>
    <xf numFmtId="0" fontId="0" fillId="0" borderId="0" xfId="0"/>
    <xf numFmtId="0" fontId="0" fillId="5" borderId="0" xfId="0" applyFill="1" applyBorder="1"/>
    <xf numFmtId="0" fontId="21" fillId="5" borderId="0" xfId="57" applyFont="1" applyFill="1" applyBorder="1" applyAlignment="1">
      <alignment horizontal="left" vertical="center" wrapText="1"/>
    </xf>
    <xf numFmtId="0" fontId="5" fillId="5" borderId="0" xfId="2" applyFont="1" applyFill="1" applyBorder="1" applyAlignment="1">
      <alignment horizontal="center" vertical="top" wrapText="1"/>
    </xf>
    <xf numFmtId="0" fontId="20" fillId="5" borderId="0" xfId="2" applyFont="1" applyFill="1" applyBorder="1" applyAlignment="1">
      <alignment horizontal="center" vertical="top"/>
    </xf>
    <xf numFmtId="0" fontId="4" fillId="5" borderId="0" xfId="2" applyFont="1" applyFill="1" applyBorder="1" applyAlignment="1">
      <alignment horizontal="left" vertical="top" wrapText="1"/>
    </xf>
    <xf numFmtId="0" fontId="24" fillId="5" borderId="2" xfId="2" applyFont="1" applyFill="1" applyBorder="1" applyAlignment="1">
      <alignment horizontal="center" vertical="center" wrapText="1"/>
    </xf>
    <xf numFmtId="0" fontId="25" fillId="0" borderId="2" xfId="57" applyFont="1" applyFill="1" applyBorder="1" applyAlignment="1">
      <alignment horizontal="center" vertical="center" wrapText="1"/>
    </xf>
    <xf numFmtId="0" fontId="24" fillId="0" borderId="2" xfId="57" applyFont="1" applyFill="1" applyBorder="1" applyAlignment="1">
      <alignment horizontal="center" vertical="center" wrapText="1"/>
    </xf>
    <xf numFmtId="0" fontId="24" fillId="0" borderId="2" xfId="2" applyFont="1" applyFill="1" applyBorder="1" applyAlignment="1">
      <alignment horizontal="center" vertical="center" wrapText="1"/>
    </xf>
    <xf numFmtId="167" fontId="26" fillId="5" borderId="2" xfId="106" applyNumberFormat="1" applyFont="1" applyFill="1" applyBorder="1" applyAlignment="1">
      <alignment horizontal="center" vertical="center" wrapText="1"/>
    </xf>
    <xf numFmtId="0" fontId="26" fillId="5" borderId="29" xfId="106" applyNumberFormat="1" applyFont="1" applyFill="1" applyBorder="1" applyAlignment="1">
      <alignment horizontal="center" vertical="center" wrapText="1"/>
    </xf>
    <xf numFmtId="16" fontId="26" fillId="5" borderId="5" xfId="2" applyNumberFormat="1" applyFont="1" applyFill="1" applyBorder="1" applyAlignment="1">
      <alignment horizontal="center" vertical="center" textRotation="90" wrapText="1"/>
    </xf>
    <xf numFmtId="0" fontId="26" fillId="5" borderId="5" xfId="2" applyFont="1" applyFill="1" applyBorder="1" applyAlignment="1">
      <alignment horizontal="center" vertical="center" textRotation="90" wrapText="1"/>
    </xf>
    <xf numFmtId="167" fontId="27" fillId="5" borderId="2" xfId="2" applyNumberFormat="1" applyFont="1" applyFill="1" applyBorder="1" applyAlignment="1">
      <alignment horizontal="center" vertical="center" wrapText="1"/>
    </xf>
    <xf numFmtId="0" fontId="28" fillId="5" borderId="2" xfId="0" applyFont="1" applyFill="1" applyBorder="1"/>
    <xf numFmtId="167" fontId="26" fillId="5" borderId="29" xfId="106" applyNumberFormat="1" applyFont="1" applyFill="1" applyBorder="1" applyAlignment="1">
      <alignment horizontal="center" vertical="center" wrapText="1"/>
    </xf>
    <xf numFmtId="0" fontId="28" fillId="5" borderId="39" xfId="0" applyFont="1" applyFill="1" applyBorder="1" applyAlignment="1">
      <alignment horizontal="left" vertical="center" wrapText="1"/>
    </xf>
    <xf numFmtId="0" fontId="29" fillId="5" borderId="2" xfId="403" applyFont="1" applyFill="1" applyBorder="1" applyAlignment="1">
      <alignment horizontal="center" vertical="center" wrapText="1"/>
    </xf>
    <xf numFmtId="0" fontId="30" fillId="5" borderId="2" xfId="403" applyFont="1" applyFill="1" applyBorder="1" applyAlignment="1">
      <alignment horizontal="center" vertical="center" wrapText="1"/>
    </xf>
    <xf numFmtId="0" fontId="29" fillId="5" borderId="2" xfId="2" applyFont="1" applyFill="1" applyBorder="1" applyAlignment="1">
      <alignment horizontal="center" vertical="top" wrapText="1"/>
    </xf>
    <xf numFmtId="167" fontId="30" fillId="5" borderId="2" xfId="2" applyNumberFormat="1" applyFont="1" applyFill="1" applyBorder="1" applyAlignment="1">
      <alignment horizontal="center" vertical="top"/>
    </xf>
    <xf numFmtId="0" fontId="30" fillId="5" borderId="2" xfId="2" applyFont="1" applyFill="1" applyBorder="1" applyAlignment="1">
      <alignment horizontal="left" vertical="top" wrapText="1"/>
    </xf>
    <xf numFmtId="16" fontId="29" fillId="5" borderId="5" xfId="2" applyNumberFormat="1" applyFont="1" applyFill="1" applyBorder="1" applyAlignment="1">
      <alignment horizontal="center" vertical="center" textRotation="90" wrapText="1"/>
    </xf>
    <xf numFmtId="167" fontId="30" fillId="5" borderId="2" xfId="2" applyNumberFormat="1" applyFont="1" applyFill="1" applyBorder="1" applyAlignment="1">
      <alignment horizontal="center" vertical="center" wrapText="1"/>
    </xf>
    <xf numFmtId="0" fontId="28" fillId="5" borderId="40" xfId="0" applyFont="1" applyFill="1" applyBorder="1" applyAlignment="1">
      <alignment horizontal="left" vertical="center" wrapText="1"/>
    </xf>
    <xf numFmtId="0" fontId="30" fillId="5" borderId="2" xfId="2" applyFont="1" applyFill="1" applyBorder="1" applyAlignment="1">
      <alignment horizontal="center" vertical="top"/>
    </xf>
    <xf numFmtId="1" fontId="30" fillId="5" borderId="2" xfId="403" applyNumberFormat="1" applyFont="1" applyFill="1" applyBorder="1" applyAlignment="1">
      <alignment horizontal="center" vertical="center" wrapText="1"/>
    </xf>
    <xf numFmtId="0" fontId="27" fillId="5" borderId="2" xfId="57" applyFont="1" applyFill="1" applyBorder="1" applyAlignment="1">
      <alignment horizontal="left" vertical="center" wrapText="1"/>
    </xf>
    <xf numFmtId="0" fontId="29" fillId="5" borderId="5" xfId="2" applyFont="1" applyFill="1" applyBorder="1" applyAlignment="1">
      <alignment horizontal="center" vertical="center" textRotation="90" wrapText="1"/>
    </xf>
    <xf numFmtId="0" fontId="31" fillId="5" borderId="2" xfId="0" applyFont="1" applyFill="1" applyBorder="1"/>
    <xf numFmtId="169" fontId="26" fillId="5" borderId="2" xfId="106" applyNumberFormat="1" applyFont="1" applyFill="1" applyBorder="1" applyAlignment="1">
      <alignment horizontal="center" vertical="center" wrapText="1"/>
    </xf>
    <xf numFmtId="165" fontId="26" fillId="5" borderId="29" xfId="106" applyNumberFormat="1" applyFont="1" applyFill="1" applyBorder="1" applyAlignment="1">
      <alignment horizontal="center" vertical="center" wrapText="1"/>
    </xf>
    <xf numFmtId="165" fontId="26" fillId="5" borderId="2" xfId="106" applyNumberFormat="1" applyFont="1" applyFill="1" applyBorder="1" applyAlignment="1">
      <alignment horizontal="center" vertical="center" wrapText="1"/>
    </xf>
    <xf numFmtId="0" fontId="26" fillId="5" borderId="2" xfId="106" applyNumberFormat="1" applyFont="1" applyFill="1" applyBorder="1" applyAlignment="1">
      <alignment horizontal="center" vertical="center" wrapText="1"/>
    </xf>
    <xf numFmtId="169" fontId="30" fillId="5" borderId="2" xfId="2" applyNumberFormat="1" applyFont="1" applyFill="1" applyBorder="1" applyAlignment="1">
      <alignment horizontal="center" vertical="center" wrapText="1"/>
    </xf>
    <xf numFmtId="0" fontId="28" fillId="5" borderId="0" xfId="0" applyFont="1" applyFill="1" applyAlignment="1">
      <alignment horizontal="left" wrapText="1"/>
    </xf>
    <xf numFmtId="0" fontId="26" fillId="5" borderId="2" xfId="106" applyNumberFormat="1" applyFont="1" applyFill="1" applyBorder="1" applyAlignment="1">
      <alignment vertical="top" wrapText="1"/>
    </xf>
    <xf numFmtId="0" fontId="29" fillId="5" borderId="2" xfId="106" applyNumberFormat="1" applyFont="1" applyFill="1" applyBorder="1" applyAlignment="1">
      <alignment horizontal="left" wrapText="1"/>
    </xf>
    <xf numFmtId="0" fontId="29" fillId="5" borderId="2" xfId="2" applyFont="1" applyFill="1" applyBorder="1" applyAlignment="1">
      <alignment horizontal="center" vertical="center" wrapText="1"/>
    </xf>
    <xf numFmtId="0" fontId="30" fillId="5" borderId="2" xfId="2" applyFont="1" applyFill="1" applyBorder="1" applyAlignment="1">
      <alignment horizontal="center" vertical="center" wrapText="1"/>
    </xf>
    <xf numFmtId="2" fontId="32" fillId="5" borderId="2" xfId="2" applyNumberFormat="1" applyFont="1" applyFill="1" applyBorder="1"/>
    <xf numFmtId="0" fontId="30" fillId="6" borderId="31" xfId="0" applyFont="1" applyFill="1" applyBorder="1" applyAlignment="1">
      <alignment horizontal="left" wrapText="1"/>
    </xf>
    <xf numFmtId="0" fontId="33" fillId="5" borderId="40" xfId="0" applyFont="1" applyFill="1" applyBorder="1" applyAlignment="1">
      <alignment horizontal="left" vertical="center" wrapText="1"/>
    </xf>
    <xf numFmtId="0" fontId="29" fillId="5" borderId="2" xfId="2" applyFont="1" applyFill="1" applyBorder="1" applyAlignment="1">
      <alignment vertical="center" wrapText="1"/>
    </xf>
    <xf numFmtId="0" fontId="30" fillId="5" borderId="2" xfId="2" applyFont="1" applyFill="1" applyBorder="1" applyAlignment="1">
      <alignment vertical="center" wrapText="1"/>
    </xf>
    <xf numFmtId="0" fontId="33" fillId="5" borderId="39" xfId="0" applyFont="1" applyFill="1" applyBorder="1" applyAlignment="1">
      <alignment horizontal="left" vertical="center" wrapText="1"/>
    </xf>
    <xf numFmtId="0" fontId="31" fillId="5" borderId="8" xfId="0" applyFont="1" applyFill="1" applyBorder="1"/>
    <xf numFmtId="0" fontId="31" fillId="5" borderId="9" xfId="0" applyFont="1" applyFill="1" applyBorder="1"/>
    <xf numFmtId="0" fontId="31" fillId="5" borderId="10" xfId="0" applyFont="1" applyFill="1" applyBorder="1"/>
    <xf numFmtId="0" fontId="31" fillId="5" borderId="11" xfId="0" applyFont="1" applyFill="1" applyBorder="1"/>
    <xf numFmtId="0" fontId="31" fillId="5" borderId="0" xfId="0" applyFont="1" applyFill="1" applyBorder="1"/>
    <xf numFmtId="0" fontId="31" fillId="5" borderId="12" xfId="0" applyFont="1" applyFill="1" applyBorder="1"/>
    <xf numFmtId="0" fontId="31" fillId="5" borderId="13" xfId="0" applyFont="1" applyFill="1" applyBorder="1"/>
    <xf numFmtId="0" fontId="31" fillId="5" borderId="14" xfId="0" applyFont="1" applyFill="1" applyBorder="1"/>
    <xf numFmtId="0" fontId="31" fillId="5" borderId="15" xfId="0" applyFont="1" applyFill="1" applyBorder="1"/>
    <xf numFmtId="165" fontId="29" fillId="5" borderId="25" xfId="2" applyNumberFormat="1" applyFont="1" applyFill="1" applyBorder="1" applyAlignment="1">
      <alignment horizontal="center" vertical="top" wrapText="1"/>
    </xf>
    <xf numFmtId="0" fontId="28" fillId="5" borderId="2" xfId="0" applyFont="1" applyFill="1" applyBorder="1" applyAlignment="1">
      <alignment wrapText="1"/>
    </xf>
    <xf numFmtId="2" fontId="34" fillId="5" borderId="2" xfId="2" applyNumberFormat="1" applyFont="1" applyFill="1" applyBorder="1"/>
    <xf numFmtId="165" fontId="28" fillId="5" borderId="0" xfId="0" applyNumberFormat="1" applyFont="1" applyFill="1" applyAlignment="1">
      <alignment horizontal="center" vertical="center"/>
    </xf>
    <xf numFmtId="0" fontId="33" fillId="5" borderId="64" xfId="0" applyFont="1" applyFill="1" applyBorder="1" applyAlignment="1">
      <alignment horizontal="left" vertical="top" wrapText="1"/>
    </xf>
    <xf numFmtId="0" fontId="33" fillId="5" borderId="45" xfId="0" applyFont="1" applyFill="1" applyBorder="1" applyAlignment="1">
      <alignment horizontal="right" vertical="center" wrapText="1"/>
    </xf>
    <xf numFmtId="0" fontId="37" fillId="5" borderId="45" xfId="0" applyFont="1" applyFill="1" applyBorder="1" applyAlignment="1">
      <alignment horizontal="right" vertical="center" wrapText="1"/>
    </xf>
    <xf numFmtId="0" fontId="35" fillId="5" borderId="0" xfId="0" applyFont="1" applyFill="1" applyBorder="1" applyAlignment="1">
      <alignment horizontal="right" vertical="center" wrapText="1"/>
    </xf>
    <xf numFmtId="0" fontId="33" fillId="5" borderId="45" xfId="0" applyFont="1" applyFill="1" applyBorder="1" applyAlignment="1">
      <alignment horizontal="left" vertical="top" wrapText="1"/>
    </xf>
    <xf numFmtId="0" fontId="37" fillId="5" borderId="45" xfId="0" applyFont="1" applyFill="1" applyBorder="1" applyAlignment="1">
      <alignment horizontal="left" vertical="top" wrapText="1"/>
    </xf>
    <xf numFmtId="0" fontId="33" fillId="5" borderId="45" xfId="0" applyFont="1" applyFill="1" applyBorder="1" applyAlignment="1">
      <alignment horizontal="center" vertical="center" wrapText="1"/>
    </xf>
    <xf numFmtId="0" fontId="37" fillId="5" borderId="46" xfId="0" applyFont="1" applyFill="1" applyBorder="1" applyAlignment="1">
      <alignment horizontal="left" vertical="top" wrapText="1"/>
    </xf>
    <xf numFmtId="0" fontId="38" fillId="5" borderId="45" xfId="0" applyFont="1" applyFill="1" applyBorder="1" applyAlignment="1">
      <alignment horizontal="right" vertical="center" wrapText="1"/>
    </xf>
    <xf numFmtId="0" fontId="35" fillId="5" borderId="0" xfId="0" applyFont="1" applyFill="1" applyAlignment="1">
      <alignment horizontal="left" vertical="center" wrapText="1"/>
    </xf>
    <xf numFmtId="0" fontId="35" fillId="5" borderId="53" xfId="0" applyFont="1" applyFill="1" applyBorder="1" applyAlignment="1">
      <alignment horizontal="left" vertical="center" wrapText="1"/>
    </xf>
    <xf numFmtId="0" fontId="38" fillId="5" borderId="45" xfId="0" applyFont="1" applyFill="1" applyBorder="1" applyAlignment="1">
      <alignment horizontal="left" vertical="center" wrapText="1"/>
    </xf>
    <xf numFmtId="0" fontId="38" fillId="5" borderId="46" xfId="0" applyFont="1" applyFill="1" applyBorder="1" applyAlignment="1">
      <alignment horizontal="left" vertical="top" wrapText="1"/>
    </xf>
    <xf numFmtId="0" fontId="35" fillId="5" borderId="55" xfId="0" applyFont="1" applyFill="1" applyBorder="1" applyAlignment="1">
      <alignment horizontal="left" vertical="center" wrapText="1"/>
    </xf>
    <xf numFmtId="0" fontId="35" fillId="5" borderId="56" xfId="0" applyFont="1" applyFill="1" applyBorder="1" applyAlignment="1">
      <alignment horizontal="left" vertical="center" wrapText="1"/>
    </xf>
    <xf numFmtId="0" fontId="36" fillId="5" borderId="57" xfId="0" applyFont="1" applyFill="1" applyBorder="1" applyAlignment="1">
      <alignment vertical="center" wrapText="1"/>
    </xf>
    <xf numFmtId="0" fontId="33" fillId="5" borderId="45" xfId="0" applyFont="1" applyFill="1" applyBorder="1" applyAlignment="1">
      <alignment horizontal="right" vertical="top" wrapText="1"/>
    </xf>
    <xf numFmtId="171" fontId="26" fillId="5" borderId="2" xfId="106" applyNumberFormat="1" applyFont="1" applyFill="1" applyBorder="1" applyAlignment="1">
      <alignment vertical="top" wrapText="1"/>
    </xf>
    <xf numFmtId="0" fontId="28" fillId="5" borderId="0" xfId="0" applyFont="1" applyFill="1" applyAlignment="1">
      <alignment wrapText="1"/>
    </xf>
    <xf numFmtId="0" fontId="28" fillId="5" borderId="2" xfId="0" applyFont="1" applyFill="1" applyBorder="1" applyAlignment="1">
      <alignment horizontal="center" vertical="center"/>
    </xf>
    <xf numFmtId="0" fontId="30" fillId="5" borderId="2" xfId="210" applyFont="1" applyFill="1" applyBorder="1" applyAlignment="1">
      <alignment horizontal="center" vertical="center" wrapText="1"/>
    </xf>
    <xf numFmtId="0" fontId="32" fillId="5" borderId="2" xfId="2" applyFont="1" applyFill="1" applyBorder="1"/>
    <xf numFmtId="0" fontId="28" fillId="5" borderId="65" xfId="0" applyFont="1" applyFill="1" applyBorder="1" applyAlignment="1">
      <alignment horizontal="justify" vertical="center" wrapText="1"/>
    </xf>
    <xf numFmtId="0" fontId="28" fillId="5" borderId="66" xfId="0" applyFont="1" applyFill="1" applyBorder="1" applyAlignment="1">
      <alignment horizontal="justify" vertical="center" wrapText="1"/>
    </xf>
    <xf numFmtId="0" fontId="28" fillId="5" borderId="0" xfId="0" applyFont="1" applyFill="1" applyAlignment="1">
      <alignment horizontal="center" vertical="center"/>
    </xf>
    <xf numFmtId="0" fontId="28" fillId="5" borderId="2" xfId="0" applyFont="1" applyFill="1" applyBorder="1" applyAlignment="1">
      <alignment vertical="center" wrapText="1"/>
    </xf>
    <xf numFmtId="0" fontId="29" fillId="5" borderId="2" xfId="210" applyFont="1" applyFill="1" applyBorder="1" applyAlignment="1">
      <alignment horizontal="center" vertical="center" wrapText="1"/>
    </xf>
    <xf numFmtId="165" fontId="26" fillId="5" borderId="2" xfId="106" applyNumberFormat="1" applyFont="1" applyFill="1" applyBorder="1" applyAlignment="1">
      <alignment vertical="top" wrapText="1"/>
    </xf>
    <xf numFmtId="0" fontId="27" fillId="5" borderId="2" xfId="2" applyFont="1" applyFill="1" applyBorder="1" applyAlignment="1">
      <alignment horizontal="center" vertical="center" wrapText="1"/>
    </xf>
    <xf numFmtId="0" fontId="26" fillId="5" borderId="2" xfId="2" applyFont="1" applyFill="1" applyBorder="1" applyAlignment="1">
      <alignment horizontal="center" vertical="center" wrapText="1"/>
    </xf>
    <xf numFmtId="0" fontId="30" fillId="6" borderId="32" xfId="0" applyFont="1" applyFill="1" applyBorder="1" applyAlignment="1">
      <alignment horizontal="left" vertical="top" wrapText="1"/>
    </xf>
    <xf numFmtId="0" fontId="39" fillId="6" borderId="2" xfId="0" applyFont="1" applyFill="1" applyBorder="1" applyAlignment="1">
      <alignment horizontal="center" vertical="center" wrapText="1"/>
    </xf>
    <xf numFmtId="165" fontId="30" fillId="5" borderId="2" xfId="2" applyNumberFormat="1" applyFont="1" applyFill="1" applyBorder="1" applyAlignment="1">
      <alignment horizontal="center" vertical="center"/>
    </xf>
    <xf numFmtId="0" fontId="30" fillId="6" borderId="2" xfId="0" applyFont="1" applyFill="1" applyBorder="1" applyAlignment="1">
      <alignment horizontal="left" vertical="top" wrapText="1"/>
    </xf>
    <xf numFmtId="0" fontId="30" fillId="6" borderId="33" xfId="0" applyFont="1" applyFill="1" applyBorder="1" applyAlignment="1">
      <alignment horizontal="left" vertical="top" wrapText="1"/>
    </xf>
    <xf numFmtId="0" fontId="30" fillId="5" borderId="2" xfId="2" applyFont="1" applyFill="1" applyBorder="1" applyAlignment="1">
      <alignment horizontal="center" vertical="center"/>
    </xf>
    <xf numFmtId="0" fontId="29" fillId="5" borderId="2" xfId="106" applyNumberFormat="1" applyFont="1" applyFill="1" applyBorder="1" applyAlignment="1">
      <alignment vertical="top" wrapText="1"/>
    </xf>
    <xf numFmtId="165" fontId="29" fillId="5" borderId="2" xfId="106" applyNumberFormat="1" applyFont="1" applyFill="1" applyBorder="1" applyAlignment="1">
      <alignment vertical="top" wrapText="1"/>
    </xf>
    <xf numFmtId="167" fontId="29" fillId="5" borderId="2" xfId="106" applyNumberFormat="1" applyFont="1" applyFill="1" applyBorder="1" applyAlignment="1">
      <alignment horizontal="center" vertical="center" wrapText="1"/>
    </xf>
    <xf numFmtId="165" fontId="29" fillId="5" borderId="29" xfId="106" applyNumberFormat="1" applyFont="1" applyFill="1" applyBorder="1" applyAlignment="1">
      <alignment horizontal="center" vertical="center" wrapText="1"/>
    </xf>
    <xf numFmtId="0" fontId="29" fillId="0" borderId="2" xfId="0" applyFont="1" applyBorder="1" applyAlignment="1">
      <alignment vertical="top" wrapText="1"/>
    </xf>
    <xf numFmtId="0" fontId="29" fillId="0" borderId="2" xfId="0" applyFont="1" applyBorder="1" applyAlignment="1">
      <alignment horizontal="center" vertical="center"/>
    </xf>
    <xf numFmtId="0" fontId="29" fillId="5" borderId="29" xfId="106" applyNumberFormat="1" applyFont="1" applyFill="1" applyBorder="1" applyAlignment="1">
      <alignment horizontal="center" vertical="center" wrapText="1"/>
    </xf>
    <xf numFmtId="0" fontId="29" fillId="0" borderId="2" xfId="0" applyFont="1" applyBorder="1" applyAlignment="1">
      <alignment horizontal="center" vertical="top" wrapText="1"/>
    </xf>
    <xf numFmtId="0" fontId="29" fillId="5" borderId="2" xfId="106" applyNumberFormat="1" applyFont="1" applyFill="1" applyBorder="1" applyAlignment="1">
      <alignment horizontal="center" vertical="center" wrapText="1"/>
    </xf>
    <xf numFmtId="0" fontId="29" fillId="0" borderId="0" xfId="0" applyFont="1" applyAlignment="1">
      <alignment horizontal="justify" vertical="center"/>
    </xf>
    <xf numFmtId="0" fontId="29" fillId="0" borderId="0" xfId="0" applyFont="1" applyAlignment="1">
      <alignment wrapText="1"/>
    </xf>
    <xf numFmtId="0" fontId="30" fillId="6" borderId="31" xfId="0" applyFont="1" applyFill="1" applyBorder="1" applyAlignment="1">
      <alignment wrapText="1"/>
    </xf>
    <xf numFmtId="0" fontId="30" fillId="5" borderId="5" xfId="2" applyNumberFormat="1" applyFont="1" applyFill="1" applyBorder="1" applyAlignment="1">
      <alignment horizontal="left" wrapText="1"/>
    </xf>
    <xf numFmtId="0" fontId="30" fillId="5" borderId="5" xfId="2" applyNumberFormat="1" applyFont="1" applyFill="1" applyBorder="1" applyAlignment="1">
      <alignment horizontal="left" vertical="top" wrapText="1"/>
    </xf>
    <xf numFmtId="165" fontId="29" fillId="5" borderId="2" xfId="2" applyNumberFormat="1" applyFont="1" applyFill="1" applyBorder="1" applyAlignment="1">
      <alignment horizontal="center" vertical="top" wrapText="1"/>
    </xf>
    <xf numFmtId="0" fontId="33" fillId="5" borderId="2" xfId="0" applyFont="1" applyFill="1" applyBorder="1" applyAlignment="1">
      <alignment wrapText="1"/>
    </xf>
    <xf numFmtId="0" fontId="40" fillId="5" borderId="2" xfId="2" applyFont="1" applyFill="1" applyBorder="1" applyAlignment="1">
      <alignment horizontal="center"/>
    </xf>
    <xf numFmtId="2" fontId="40" fillId="5" borderId="2" xfId="2" applyNumberFormat="1" applyFont="1" applyFill="1" applyBorder="1" applyAlignment="1">
      <alignment horizontal="center"/>
    </xf>
    <xf numFmtId="0" fontId="41" fillId="5" borderId="8" xfId="0" applyFont="1" applyFill="1" applyBorder="1"/>
    <xf numFmtId="0" fontId="41" fillId="5" borderId="9" xfId="0" applyFont="1" applyFill="1" applyBorder="1"/>
    <xf numFmtId="0" fontId="41" fillId="5" borderId="10" xfId="0" applyFont="1" applyFill="1" applyBorder="1"/>
    <xf numFmtId="0" fontId="33" fillId="5" borderId="11" xfId="0" applyFont="1" applyFill="1" applyBorder="1" applyAlignment="1">
      <alignment wrapText="1"/>
    </xf>
    <xf numFmtId="0" fontId="41" fillId="5" borderId="2" xfId="0" applyFont="1" applyFill="1" applyBorder="1" applyAlignment="1">
      <alignment horizontal="center"/>
    </xf>
    <xf numFmtId="165" fontId="40" fillId="5" borderId="2" xfId="2" applyNumberFormat="1" applyFont="1" applyFill="1" applyBorder="1" applyAlignment="1">
      <alignment horizontal="center"/>
    </xf>
    <xf numFmtId="0" fontId="41" fillId="5" borderId="11" xfId="0" applyFont="1" applyFill="1" applyBorder="1"/>
    <xf numFmtId="0" fontId="41" fillId="5" borderId="0" xfId="0" applyFont="1" applyFill="1" applyBorder="1"/>
    <xf numFmtId="0" fontId="41" fillId="5" borderId="12" xfId="0" applyFont="1" applyFill="1" applyBorder="1"/>
    <xf numFmtId="0" fontId="27" fillId="5" borderId="2" xfId="2" applyNumberFormat="1" applyFont="1" applyFill="1" applyBorder="1" applyAlignment="1">
      <alignment horizontal="left" vertical="top" wrapText="1"/>
    </xf>
    <xf numFmtId="0" fontId="41" fillId="5" borderId="2" xfId="0" applyNumberFormat="1" applyFont="1" applyFill="1" applyBorder="1" applyAlignment="1">
      <alignment horizontal="left" vertical="top"/>
    </xf>
    <xf numFmtId="0" fontId="41" fillId="5" borderId="13" xfId="0" applyFont="1" applyFill="1" applyBorder="1"/>
    <xf numFmtId="0" fontId="41" fillId="5" borderId="14" xfId="0" applyFont="1" applyFill="1" applyBorder="1"/>
    <xf numFmtId="0" fontId="41" fillId="5" borderId="15" xfId="0" applyFont="1" applyFill="1" applyBorder="1"/>
    <xf numFmtId="165" fontId="26" fillId="5" borderId="5" xfId="2" applyNumberFormat="1" applyFont="1" applyFill="1" applyBorder="1" applyAlignment="1">
      <alignment horizontal="center" vertical="top" wrapText="1"/>
    </xf>
    <xf numFmtId="0" fontId="30" fillId="0" borderId="6" xfId="57" applyFont="1" applyFill="1" applyBorder="1" applyAlignment="1">
      <alignment horizontal="center" vertical="center" wrapText="1"/>
    </xf>
    <xf numFmtId="0" fontId="30" fillId="5" borderId="2" xfId="57" applyFont="1" applyFill="1" applyBorder="1" applyAlignment="1">
      <alignment horizontal="center" vertical="center" wrapText="1"/>
    </xf>
    <xf numFmtId="0" fontId="30" fillId="5" borderId="4" xfId="57" applyFont="1" applyFill="1" applyBorder="1" applyAlignment="1">
      <alignment horizontal="center" vertical="center" wrapText="1"/>
    </xf>
    <xf numFmtId="0" fontId="30" fillId="5" borderId="63" xfId="57" applyFont="1" applyFill="1" applyBorder="1" applyAlignment="1">
      <alignment horizontal="center" vertical="center" wrapText="1"/>
    </xf>
    <xf numFmtId="0" fontId="30" fillId="5" borderId="7" xfId="57" applyFont="1" applyFill="1" applyBorder="1" applyAlignment="1">
      <alignment horizontal="center" vertical="center" wrapText="1"/>
    </xf>
    <xf numFmtId="0" fontId="29" fillId="5" borderId="2" xfId="210" applyFont="1" applyFill="1" applyBorder="1" applyAlignment="1">
      <alignment vertical="center" wrapText="1"/>
    </xf>
    <xf numFmtId="0" fontId="30" fillId="5" borderId="2" xfId="210" applyFont="1" applyFill="1" applyBorder="1" applyAlignment="1">
      <alignment vertical="center" wrapText="1"/>
    </xf>
    <xf numFmtId="0" fontId="36" fillId="5" borderId="2" xfId="0" applyFont="1" applyFill="1" applyBorder="1" applyAlignment="1">
      <alignment wrapText="1"/>
    </xf>
    <xf numFmtId="0" fontId="35" fillId="5" borderId="0" xfId="0" applyFont="1" applyFill="1"/>
    <xf numFmtId="0" fontId="29" fillId="5" borderId="2" xfId="106" applyNumberFormat="1" applyFont="1" applyFill="1" applyBorder="1" applyAlignment="1">
      <alignment horizontal="left" vertical="top" wrapText="1"/>
    </xf>
    <xf numFmtId="0" fontId="30" fillId="5" borderId="2" xfId="2" applyNumberFormat="1" applyFont="1" applyFill="1" applyBorder="1" applyAlignment="1">
      <alignment horizontal="left" vertical="top" wrapText="1"/>
    </xf>
    <xf numFmtId="0" fontId="29" fillId="5" borderId="25" xfId="2" applyFont="1" applyFill="1" applyBorder="1" applyAlignment="1">
      <alignment horizontal="center" vertical="top" wrapText="1"/>
    </xf>
    <xf numFmtId="0" fontId="33" fillId="5" borderId="2" xfId="106" applyNumberFormat="1" applyFont="1" applyFill="1" applyBorder="1" applyAlignment="1">
      <alignment vertical="top" wrapText="1"/>
    </xf>
    <xf numFmtId="0" fontId="28" fillId="5" borderId="2" xfId="0" applyFont="1" applyFill="1" applyBorder="1" applyAlignment="1">
      <alignment vertical="top" wrapText="1"/>
    </xf>
    <xf numFmtId="0" fontId="28" fillId="5" borderId="2" xfId="0" applyFont="1" applyFill="1" applyBorder="1" applyAlignment="1">
      <alignment vertical="top"/>
    </xf>
    <xf numFmtId="0" fontId="28" fillId="5" borderId="2" xfId="2" applyFont="1" applyFill="1" applyBorder="1" applyAlignment="1">
      <alignment vertical="top" wrapText="1"/>
    </xf>
    <xf numFmtId="0" fontId="29" fillId="5" borderId="2" xfId="2" applyFont="1" applyFill="1" applyBorder="1" applyAlignment="1">
      <alignment vertical="top" wrapText="1"/>
    </xf>
    <xf numFmtId="0" fontId="30" fillId="5" borderId="2" xfId="2" applyFont="1" applyFill="1" applyBorder="1" applyAlignment="1">
      <alignment vertical="top" wrapText="1"/>
    </xf>
    <xf numFmtId="0" fontId="29" fillId="5" borderId="9" xfId="2" applyFont="1" applyFill="1" applyBorder="1" applyAlignment="1">
      <alignment horizontal="center" vertical="center" textRotation="90" wrapText="1"/>
    </xf>
    <xf numFmtId="167" fontId="30" fillId="5" borderId="9" xfId="2" applyNumberFormat="1" applyFont="1" applyFill="1" applyBorder="1" applyAlignment="1">
      <alignment horizontal="center" vertical="center" wrapText="1"/>
    </xf>
    <xf numFmtId="167" fontId="26" fillId="5" borderId="9" xfId="106" applyNumberFormat="1" applyFont="1" applyFill="1" applyBorder="1" applyAlignment="1">
      <alignment horizontal="center" vertical="center" wrapText="1"/>
    </xf>
    <xf numFmtId="0" fontId="26" fillId="5" borderId="9" xfId="106" applyNumberFormat="1" applyFont="1" applyFill="1" applyBorder="1" applyAlignment="1">
      <alignment horizontal="center" vertical="center" wrapText="1"/>
    </xf>
    <xf numFmtId="165" fontId="29" fillId="5" borderId="25" xfId="210" applyNumberFormat="1" applyFont="1" applyFill="1" applyBorder="1" applyAlignment="1">
      <alignment horizontal="center" vertical="top" wrapText="1"/>
    </xf>
    <xf numFmtId="2" fontId="29" fillId="5" borderId="25" xfId="2" applyNumberFormat="1" applyFont="1" applyFill="1" applyBorder="1" applyAlignment="1">
      <alignment horizontal="center" vertical="top" wrapText="1"/>
    </xf>
    <xf numFmtId="0" fontId="26" fillId="5" borderId="2" xfId="2" applyFont="1" applyFill="1" applyBorder="1" applyAlignment="1">
      <alignment horizontal="center" vertical="center" textRotation="90" wrapText="1"/>
    </xf>
    <xf numFmtId="16" fontId="29" fillId="5" borderId="2" xfId="2" applyNumberFormat="1" applyFont="1" applyFill="1" applyBorder="1" applyAlignment="1">
      <alignment horizontal="center" vertical="center" textRotation="90" wrapText="1"/>
    </xf>
    <xf numFmtId="0" fontId="29" fillId="5" borderId="2" xfId="2" applyFont="1" applyFill="1" applyBorder="1" applyAlignment="1">
      <alignment horizontal="center" vertical="center" textRotation="90" wrapText="1"/>
    </xf>
    <xf numFmtId="0" fontId="31" fillId="5" borderId="5" xfId="0" applyNumberFormat="1" applyFont="1" applyFill="1" applyBorder="1" applyAlignment="1">
      <alignment horizontal="left" vertical="top"/>
    </xf>
    <xf numFmtId="0" fontId="26" fillId="5" borderId="4" xfId="106" applyNumberFormat="1" applyFont="1" applyFill="1" applyBorder="1" applyAlignment="1">
      <alignment vertical="top" wrapText="1"/>
    </xf>
    <xf numFmtId="165" fontId="32" fillId="5" borderId="2" xfId="2" applyNumberFormat="1" applyFont="1" applyFill="1" applyBorder="1" applyAlignment="1">
      <alignment horizontal="center"/>
    </xf>
    <xf numFmtId="0" fontId="32" fillId="5" borderId="2" xfId="2" applyFont="1" applyFill="1" applyBorder="1" applyAlignment="1">
      <alignment horizontal="center"/>
    </xf>
    <xf numFmtId="168" fontId="32" fillId="5" borderId="2" xfId="2" applyNumberFormat="1" applyFont="1" applyFill="1" applyBorder="1" applyAlignment="1">
      <alignment horizontal="center"/>
    </xf>
    <xf numFmtId="2" fontId="32" fillId="5" borderId="2" xfId="2" applyNumberFormat="1" applyFont="1" applyFill="1" applyBorder="1" applyAlignment="1">
      <alignment horizontal="center"/>
    </xf>
    <xf numFmtId="1" fontId="26" fillId="5" borderId="29" xfId="106" applyNumberFormat="1" applyFont="1" applyFill="1" applyBorder="1" applyAlignment="1">
      <alignment horizontal="center" vertical="center" wrapText="1"/>
    </xf>
    <xf numFmtId="165" fontId="32" fillId="5" borderId="2" xfId="403" applyNumberFormat="1" applyFont="1" applyFill="1" applyBorder="1" applyAlignment="1">
      <alignment horizontal="center" vertical="center"/>
    </xf>
    <xf numFmtId="165" fontId="30" fillId="5" borderId="2" xfId="403" applyNumberFormat="1" applyFont="1" applyFill="1" applyBorder="1" applyAlignment="1">
      <alignment horizontal="center" vertical="center" wrapText="1"/>
    </xf>
    <xf numFmtId="167" fontId="30" fillId="5" borderId="2" xfId="112" applyNumberFormat="1" applyFont="1" applyFill="1" applyBorder="1" applyAlignment="1">
      <alignment horizontal="center" vertical="center" wrapText="1"/>
    </xf>
    <xf numFmtId="0" fontId="28" fillId="5" borderId="2" xfId="0" applyFont="1" applyFill="1" applyBorder="1" applyAlignment="1">
      <alignment horizontal="center" wrapText="1"/>
    </xf>
    <xf numFmtId="0" fontId="28" fillId="5" borderId="2" xfId="0" applyFont="1" applyFill="1" applyBorder="1" applyAlignment="1">
      <alignment horizontal="center"/>
    </xf>
    <xf numFmtId="1" fontId="28" fillId="5" borderId="2" xfId="0" applyNumberFormat="1" applyFont="1" applyFill="1" applyBorder="1" applyAlignment="1">
      <alignment horizontal="center"/>
    </xf>
    <xf numFmtId="170" fontId="28" fillId="5" borderId="2" xfId="0" applyNumberFormat="1" applyFont="1" applyFill="1" applyBorder="1" applyAlignment="1">
      <alignment horizontal="center"/>
    </xf>
    <xf numFmtId="0" fontId="31" fillId="5" borderId="2" xfId="0" applyFont="1" applyFill="1" applyBorder="1" applyAlignment="1">
      <alignment wrapText="1"/>
    </xf>
    <xf numFmtId="0" fontId="31" fillId="5" borderId="2" xfId="0" applyFont="1" applyFill="1" applyBorder="1" applyAlignment="1">
      <alignment horizontal="center"/>
    </xf>
    <xf numFmtId="165" fontId="32" fillId="5" borderId="2" xfId="403" applyNumberFormat="1" applyFont="1" applyFill="1" applyBorder="1" applyAlignment="1">
      <alignment horizontal="center"/>
    </xf>
    <xf numFmtId="165" fontId="29" fillId="5" borderId="25" xfId="403" applyNumberFormat="1" applyFont="1" applyFill="1" applyBorder="1" applyAlignment="1">
      <alignment horizontal="center" vertical="top" wrapText="1"/>
    </xf>
    <xf numFmtId="0" fontId="35" fillId="5" borderId="52" xfId="0" applyFont="1" applyFill="1" applyBorder="1" applyAlignment="1">
      <alignment horizontal="left" vertical="center" wrapText="1"/>
    </xf>
    <xf numFmtId="0" fontId="35" fillId="5" borderId="54" xfId="0" applyFont="1" applyFill="1" applyBorder="1" applyAlignment="1">
      <alignment horizontal="left" vertical="center" wrapText="1"/>
    </xf>
    <xf numFmtId="2" fontId="26" fillId="5" borderId="29" xfId="106" applyNumberFormat="1" applyFont="1" applyFill="1" applyBorder="1" applyAlignment="1">
      <alignment horizontal="center" vertical="center" wrapText="1"/>
    </xf>
    <xf numFmtId="165" fontId="32" fillId="5" borderId="2" xfId="2" applyNumberFormat="1" applyFont="1" applyFill="1" applyBorder="1"/>
    <xf numFmtId="2" fontId="26" fillId="5" borderId="2" xfId="106" applyNumberFormat="1" applyFont="1" applyFill="1" applyBorder="1" applyAlignment="1">
      <alignment vertical="top" wrapText="1"/>
    </xf>
    <xf numFmtId="0" fontId="29" fillId="5" borderId="2" xfId="2" applyFont="1" applyFill="1" applyBorder="1" applyAlignment="1">
      <alignment horizontal="right" vertical="center" wrapText="1"/>
    </xf>
    <xf numFmtId="0" fontId="31" fillId="5" borderId="0" xfId="0" applyFont="1" applyFill="1"/>
    <xf numFmtId="0" fontId="28" fillId="5" borderId="2" xfId="0" applyFont="1" applyFill="1" applyBorder="1" applyAlignment="1">
      <alignment vertical="center"/>
    </xf>
    <xf numFmtId="0" fontId="28" fillId="5" borderId="0" xfId="0" applyFont="1" applyFill="1" applyAlignment="1">
      <alignment vertical="top" wrapText="1"/>
    </xf>
    <xf numFmtId="0" fontId="28" fillId="5" borderId="5" xfId="0" applyFont="1" applyFill="1" applyBorder="1" applyAlignment="1">
      <alignment vertical="top" wrapText="1"/>
    </xf>
    <xf numFmtId="0" fontId="28" fillId="5" borderId="5" xfId="0" applyNumberFormat="1" applyFont="1" applyFill="1" applyBorder="1" applyAlignment="1">
      <alignment horizontal="left" vertical="top" wrapText="1"/>
    </xf>
    <xf numFmtId="0" fontId="28" fillId="5" borderId="2" xfId="0" applyFont="1" applyFill="1" applyBorder="1" applyAlignment="1">
      <alignment horizontal="justify" vertical="center"/>
    </xf>
    <xf numFmtId="165" fontId="29" fillId="5" borderId="10" xfId="2" applyNumberFormat="1" applyFont="1" applyFill="1" applyBorder="1" applyAlignment="1">
      <alignment horizontal="center" vertical="top" wrapText="1"/>
    </xf>
    <xf numFmtId="0" fontId="30" fillId="5" borderId="2" xfId="57" applyFont="1" applyFill="1" applyBorder="1" applyAlignment="1">
      <alignment horizontal="left" vertical="center" wrapText="1"/>
    </xf>
    <xf numFmtId="0" fontId="32" fillId="5" borderId="2" xfId="2" applyNumberFormat="1" applyFont="1" applyFill="1" applyBorder="1" applyAlignment="1">
      <alignment horizontal="center" vertical="top"/>
    </xf>
    <xf numFmtId="0" fontId="32" fillId="5" borderId="2" xfId="2" applyFont="1" applyFill="1" applyBorder="1" applyAlignment="1">
      <alignment horizontal="center" vertical="top"/>
    </xf>
    <xf numFmtId="0" fontId="41" fillId="5" borderId="2" xfId="0" applyFont="1" applyFill="1" applyBorder="1" applyAlignment="1">
      <alignment vertical="top"/>
    </xf>
    <xf numFmtId="0" fontId="27" fillId="5" borderId="2" xfId="57" applyFont="1" applyFill="1" applyBorder="1" applyAlignment="1">
      <alignment horizontal="center" vertical="center" wrapText="1"/>
    </xf>
    <xf numFmtId="0" fontId="26" fillId="5" borderId="2" xfId="2" applyFont="1" applyFill="1" applyBorder="1" applyAlignment="1">
      <alignment horizontal="center" vertical="top" wrapText="1"/>
    </xf>
    <xf numFmtId="167" fontId="40" fillId="5" borderId="2" xfId="2" applyNumberFormat="1" applyFont="1" applyFill="1" applyBorder="1" applyAlignment="1">
      <alignment horizontal="center" vertical="top"/>
    </xf>
    <xf numFmtId="0" fontId="27" fillId="5" borderId="2" xfId="2" applyFont="1" applyFill="1" applyBorder="1" applyAlignment="1">
      <alignment horizontal="left" vertical="top" wrapText="1"/>
    </xf>
    <xf numFmtId="0" fontId="40" fillId="5" borderId="2" xfId="2" applyFont="1" applyFill="1" applyBorder="1" applyAlignment="1">
      <alignment horizontal="center" vertical="top"/>
    </xf>
    <xf numFmtId="0" fontId="33" fillId="0" borderId="69" xfId="0" applyFont="1" applyBorder="1" applyAlignment="1">
      <alignment vertical="center" wrapText="1"/>
    </xf>
    <xf numFmtId="0" fontId="33" fillId="0" borderId="69" xfId="0" applyFont="1" applyBorder="1" applyAlignment="1">
      <alignment horizontal="center" vertical="center" wrapText="1"/>
    </xf>
    <xf numFmtId="0" fontId="33" fillId="0" borderId="70" xfId="0" applyFont="1" applyBorder="1" applyAlignment="1">
      <alignment vertical="center" wrapText="1"/>
    </xf>
    <xf numFmtId="0" fontId="33" fillId="0" borderId="70" xfId="0" applyFont="1" applyBorder="1" applyAlignment="1">
      <alignment horizontal="center" vertical="center" wrapText="1"/>
    </xf>
    <xf numFmtId="0" fontId="27" fillId="5" borderId="0" xfId="57" applyFont="1" applyFill="1" applyBorder="1" applyAlignment="1">
      <alignment horizontal="left" vertical="center" wrapText="1"/>
    </xf>
    <xf numFmtId="0" fontId="41" fillId="5" borderId="5" xfId="0" applyFont="1" applyFill="1" applyBorder="1"/>
    <xf numFmtId="0" fontId="41" fillId="5" borderId="2" xfId="0" applyFont="1" applyFill="1" applyBorder="1"/>
    <xf numFmtId="0" fontId="41" fillId="5" borderId="29" xfId="0" applyFont="1" applyFill="1" applyBorder="1"/>
    <xf numFmtId="167" fontId="32" fillId="5" borderId="2" xfId="2" applyNumberFormat="1" applyFont="1" applyFill="1" applyBorder="1" applyAlignment="1">
      <alignment horizontal="center" vertical="top"/>
    </xf>
    <xf numFmtId="0" fontId="30" fillId="5" borderId="1" xfId="2" applyFont="1" applyFill="1" applyBorder="1" applyAlignment="1">
      <alignment horizontal="center" vertical="top" wrapText="1"/>
    </xf>
    <xf numFmtId="0" fontId="30" fillId="5" borderId="3" xfId="2" applyFont="1" applyFill="1" applyBorder="1" applyAlignment="1">
      <alignment horizontal="center" vertical="top" wrapText="1"/>
    </xf>
    <xf numFmtId="0" fontId="30" fillId="5" borderId="4" xfId="2" applyFont="1" applyFill="1" applyBorder="1" applyAlignment="1">
      <alignment horizontal="center" vertical="top" wrapText="1"/>
    </xf>
    <xf numFmtId="0" fontId="27" fillId="5" borderId="1" xfId="2" applyFont="1" applyFill="1" applyBorder="1" applyAlignment="1">
      <alignment horizontal="center" vertical="top" wrapText="1"/>
    </xf>
    <xf numFmtId="0" fontId="27" fillId="5" borderId="3" xfId="2" applyFont="1" applyFill="1" applyBorder="1" applyAlignment="1">
      <alignment horizontal="center" vertical="top" wrapText="1"/>
    </xf>
    <xf numFmtId="0" fontId="27" fillId="5" borderId="4" xfId="2" applyFont="1" applyFill="1" applyBorder="1" applyAlignment="1">
      <alignment horizontal="center" vertical="top" wrapText="1"/>
    </xf>
    <xf numFmtId="0" fontId="28" fillId="5" borderId="8" xfId="0" applyFont="1" applyFill="1" applyBorder="1" applyAlignment="1">
      <alignment horizontal="left" vertical="top" wrapText="1"/>
    </xf>
    <xf numFmtId="0" fontId="28" fillId="5" borderId="9" xfId="0" applyFont="1" applyFill="1" applyBorder="1" applyAlignment="1">
      <alignment horizontal="left" vertical="top"/>
    </xf>
    <xf numFmtId="0" fontId="28" fillId="5" borderId="10" xfId="0" applyFont="1" applyFill="1" applyBorder="1" applyAlignment="1">
      <alignment horizontal="left" vertical="top"/>
    </xf>
    <xf numFmtId="0" fontId="28" fillId="5" borderId="11" xfId="0" applyFont="1" applyFill="1" applyBorder="1" applyAlignment="1">
      <alignment horizontal="left" vertical="top"/>
    </xf>
    <xf numFmtId="0" fontId="28" fillId="5" borderId="0" xfId="0" applyFont="1" applyFill="1" applyBorder="1" applyAlignment="1">
      <alignment horizontal="left" vertical="top"/>
    </xf>
    <xf numFmtId="0" fontId="28" fillId="5" borderId="12" xfId="0" applyFont="1" applyFill="1" applyBorder="1" applyAlignment="1">
      <alignment horizontal="left" vertical="top"/>
    </xf>
    <xf numFmtId="0" fontId="28" fillId="5" borderId="67" xfId="0" applyFont="1" applyFill="1" applyBorder="1" applyAlignment="1">
      <alignment horizontal="left" vertical="top"/>
    </xf>
    <xf numFmtId="0" fontId="28" fillId="5" borderId="68" xfId="0" applyFont="1" applyFill="1" applyBorder="1" applyAlignment="1">
      <alignment horizontal="left" vertical="top"/>
    </xf>
    <xf numFmtId="0" fontId="28" fillId="5" borderId="63" xfId="0" applyFont="1" applyFill="1" applyBorder="1" applyAlignment="1">
      <alignment horizontal="left" vertical="top"/>
    </xf>
    <xf numFmtId="0" fontId="31" fillId="5" borderId="9" xfId="0" applyFont="1" applyFill="1" applyBorder="1" applyAlignment="1">
      <alignment horizontal="left" vertical="top"/>
    </xf>
    <xf numFmtId="0" fontId="31" fillId="5" borderId="10" xfId="0" applyFont="1" applyFill="1" applyBorder="1" applyAlignment="1">
      <alignment horizontal="left" vertical="top"/>
    </xf>
    <xf numFmtId="0" fontId="31" fillId="5" borderId="11" xfId="0" applyFont="1" applyFill="1" applyBorder="1" applyAlignment="1">
      <alignment horizontal="left" vertical="top"/>
    </xf>
    <xf numFmtId="0" fontId="31" fillId="5" borderId="0" xfId="0" applyFont="1" applyFill="1" applyBorder="1" applyAlignment="1">
      <alignment horizontal="left" vertical="top"/>
    </xf>
    <xf numFmtId="0" fontId="31" fillId="5" borderId="12" xfId="0" applyFont="1" applyFill="1" applyBorder="1" applyAlignment="1">
      <alignment horizontal="left" vertical="top"/>
    </xf>
    <xf numFmtId="0" fontId="31" fillId="5" borderId="67" xfId="0" applyFont="1" applyFill="1" applyBorder="1" applyAlignment="1">
      <alignment horizontal="left" vertical="top"/>
    </xf>
    <xf numFmtId="0" fontId="31" fillId="5" borderId="68" xfId="0" applyFont="1" applyFill="1" applyBorder="1" applyAlignment="1">
      <alignment horizontal="left" vertical="top"/>
    </xf>
    <xf numFmtId="0" fontId="31" fillId="5" borderId="63" xfId="0" applyFont="1" applyFill="1" applyBorder="1" applyAlignment="1">
      <alignment horizontal="left" vertical="top"/>
    </xf>
    <xf numFmtId="0" fontId="26" fillId="5" borderId="8" xfId="106" applyNumberFormat="1" applyFont="1" applyFill="1" applyBorder="1" applyAlignment="1">
      <alignment horizontal="left" vertical="top" wrapText="1"/>
    </xf>
    <xf numFmtId="0" fontId="26" fillId="5" borderId="9" xfId="106" applyNumberFormat="1" applyFont="1" applyFill="1" applyBorder="1" applyAlignment="1">
      <alignment horizontal="left" vertical="top" wrapText="1"/>
    </xf>
    <xf numFmtId="0" fontId="26" fillId="5" borderId="11" xfId="106" applyNumberFormat="1" applyFont="1" applyFill="1" applyBorder="1" applyAlignment="1">
      <alignment horizontal="left" vertical="top" wrapText="1"/>
    </xf>
    <xf numFmtId="0" fontId="26" fillId="5" borderId="0" xfId="106" applyNumberFormat="1" applyFont="1" applyFill="1" applyBorder="1" applyAlignment="1">
      <alignment horizontal="left" vertical="top" wrapText="1"/>
    </xf>
    <xf numFmtId="0" fontId="30" fillId="5" borderId="2" xfId="2" applyFont="1" applyFill="1" applyBorder="1" applyAlignment="1">
      <alignment horizontal="center" vertical="top" wrapText="1"/>
    </xf>
    <xf numFmtId="0" fontId="30" fillId="0" borderId="17" xfId="2" applyFont="1" applyFill="1" applyBorder="1" applyAlignment="1">
      <alignment horizontal="center" vertical="top" wrapText="1"/>
    </xf>
    <xf numFmtId="0" fontId="30" fillId="0" borderId="18" xfId="2" applyFont="1" applyFill="1" applyBorder="1" applyAlignment="1">
      <alignment horizontal="center" vertical="top" wrapText="1"/>
    </xf>
    <xf numFmtId="0" fontId="30" fillId="0" borderId="19" xfId="2" applyFont="1" applyFill="1" applyBorder="1" applyAlignment="1">
      <alignment horizontal="center" vertical="top" wrapText="1"/>
    </xf>
    <xf numFmtId="0" fontId="27" fillId="5" borderId="20" xfId="2" applyFont="1" applyFill="1" applyBorder="1" applyAlignment="1">
      <alignment horizontal="center" vertical="top" wrapText="1"/>
    </xf>
    <xf numFmtId="0" fontId="30" fillId="5" borderId="17" xfId="2" applyFont="1" applyFill="1" applyBorder="1" applyAlignment="1">
      <alignment horizontal="center" vertical="top" wrapText="1"/>
    </xf>
    <xf numFmtId="0" fontId="30" fillId="5" borderId="18" xfId="2" applyFont="1" applyFill="1" applyBorder="1" applyAlignment="1">
      <alignment horizontal="center" vertical="top" wrapText="1"/>
    </xf>
    <xf numFmtId="0" fontId="30" fillId="5" borderId="19" xfId="2" applyFont="1" applyFill="1" applyBorder="1" applyAlignment="1">
      <alignment horizontal="center" vertical="top" wrapText="1"/>
    </xf>
    <xf numFmtId="0" fontId="33" fillId="5" borderId="8" xfId="0" applyFont="1" applyFill="1" applyBorder="1" applyAlignment="1">
      <alignment horizontal="center" vertical="top" wrapText="1"/>
    </xf>
    <xf numFmtId="0" fontId="33" fillId="5" borderId="9" xfId="0" applyFont="1" applyFill="1" applyBorder="1" applyAlignment="1">
      <alignment horizontal="center" vertical="top"/>
    </xf>
    <xf numFmtId="0" fontId="33" fillId="5" borderId="10" xfId="0" applyFont="1" applyFill="1" applyBorder="1" applyAlignment="1">
      <alignment horizontal="center" vertical="top"/>
    </xf>
    <xf numFmtId="0" fontId="33" fillId="5" borderId="11" xfId="0" applyFont="1" applyFill="1" applyBorder="1" applyAlignment="1">
      <alignment horizontal="center" vertical="top"/>
    </xf>
    <xf numFmtId="0" fontId="33" fillId="5" borderId="0" xfId="0" applyFont="1" applyFill="1" applyBorder="1" applyAlignment="1">
      <alignment horizontal="center" vertical="top"/>
    </xf>
    <xf numFmtId="0" fontId="33" fillId="5" borderId="12" xfId="0" applyFont="1" applyFill="1" applyBorder="1" applyAlignment="1">
      <alignment horizontal="center" vertical="top"/>
    </xf>
    <xf numFmtId="0" fontId="33" fillId="5" borderId="67" xfId="0" applyFont="1" applyFill="1" applyBorder="1" applyAlignment="1">
      <alignment horizontal="center" vertical="top"/>
    </xf>
    <xf numFmtId="0" fontId="33" fillId="5" borderId="68" xfId="0" applyFont="1" applyFill="1" applyBorder="1" applyAlignment="1">
      <alignment horizontal="center" vertical="top"/>
    </xf>
    <xf numFmtId="0" fontId="33" fillId="5" borderId="63" xfId="0" applyFont="1" applyFill="1" applyBorder="1" applyAlignment="1">
      <alignment horizontal="center" vertical="top"/>
    </xf>
    <xf numFmtId="0" fontId="23" fillId="0" borderId="0" xfId="0" applyFont="1" applyAlignment="1">
      <alignment horizontal="center" vertical="top" wrapText="1"/>
    </xf>
    <xf numFmtId="0" fontId="30" fillId="5" borderId="2" xfId="57" applyFont="1" applyFill="1" applyBorder="1" applyAlignment="1">
      <alignment horizontal="left" vertical="center" wrapText="1"/>
    </xf>
    <xf numFmtId="0" fontId="25" fillId="0" borderId="35" xfId="2" applyFont="1" applyFill="1" applyBorder="1" applyAlignment="1">
      <alignment horizontal="center" vertical="center" wrapText="1"/>
    </xf>
    <xf numFmtId="0" fontId="25" fillId="0" borderId="4" xfId="2" applyFont="1" applyFill="1" applyBorder="1" applyAlignment="1">
      <alignment horizontal="center" vertical="center" wrapText="1"/>
    </xf>
    <xf numFmtId="0" fontId="25" fillId="0" borderId="34" xfId="2" applyFont="1" applyFill="1" applyBorder="1" applyAlignment="1">
      <alignment horizontal="center" vertical="center" wrapText="1"/>
    </xf>
    <xf numFmtId="0" fontId="25" fillId="0" borderId="38" xfId="2" applyFont="1" applyFill="1" applyBorder="1" applyAlignment="1">
      <alignment horizontal="center" vertical="center" wrapText="1"/>
    </xf>
    <xf numFmtId="0" fontId="24" fillId="0" borderId="26" xfId="57" applyFont="1" applyFill="1" applyBorder="1" applyAlignment="1">
      <alignment horizontal="center" vertical="center" wrapText="1"/>
    </xf>
    <xf numFmtId="0" fontId="24" fillId="0" borderId="27" xfId="57" applyFont="1" applyFill="1" applyBorder="1" applyAlignment="1">
      <alignment horizontal="center" vertical="center" wrapText="1"/>
    </xf>
    <xf numFmtId="0" fontId="24" fillId="0" borderId="28" xfId="57" applyFont="1" applyFill="1" applyBorder="1" applyAlignment="1">
      <alignment horizontal="center" vertical="center" wrapText="1"/>
    </xf>
    <xf numFmtId="0" fontId="27" fillId="5" borderId="21" xfId="2" applyFont="1" applyFill="1" applyBorder="1" applyAlignment="1">
      <alignment horizontal="left" vertical="top" wrapText="1"/>
    </xf>
    <xf numFmtId="0" fontId="27" fillId="5" borderId="16" xfId="2" applyFont="1" applyFill="1" applyBorder="1" applyAlignment="1">
      <alignment horizontal="left" vertical="top" wrapText="1"/>
    </xf>
    <xf numFmtId="0" fontId="27" fillId="5" borderId="22" xfId="2" applyFont="1" applyFill="1" applyBorder="1" applyAlignment="1">
      <alignment horizontal="left" vertical="top" wrapText="1"/>
    </xf>
    <xf numFmtId="0" fontId="29" fillId="5" borderId="8" xfId="106" applyNumberFormat="1" applyFont="1" applyFill="1" applyBorder="1" applyAlignment="1">
      <alignment horizontal="left" vertical="top" wrapText="1"/>
    </xf>
    <xf numFmtId="0" fontId="29" fillId="5" borderId="9" xfId="106" applyNumberFormat="1" applyFont="1" applyFill="1" applyBorder="1" applyAlignment="1">
      <alignment horizontal="left" vertical="top" wrapText="1"/>
    </xf>
    <xf numFmtId="0" fontId="29" fillId="5" borderId="10" xfId="106" applyNumberFormat="1" applyFont="1" applyFill="1" applyBorder="1" applyAlignment="1">
      <alignment horizontal="left" vertical="top" wrapText="1"/>
    </xf>
    <xf numFmtId="0" fontId="29" fillId="5" borderId="11" xfId="106" applyNumberFormat="1" applyFont="1" applyFill="1" applyBorder="1" applyAlignment="1">
      <alignment horizontal="left" vertical="top" wrapText="1"/>
    </xf>
    <xf numFmtId="0" fontId="29" fillId="5" borderId="0" xfId="106" applyNumberFormat="1" applyFont="1" applyFill="1" applyBorder="1" applyAlignment="1">
      <alignment horizontal="left" vertical="top" wrapText="1"/>
    </xf>
    <xf numFmtId="0" fontId="29" fillId="5" borderId="12" xfId="106" applyNumberFormat="1" applyFont="1" applyFill="1" applyBorder="1" applyAlignment="1">
      <alignment horizontal="left" vertical="top" wrapText="1"/>
    </xf>
    <xf numFmtId="0" fontId="29" fillId="5" borderId="13" xfId="106" applyNumberFormat="1" applyFont="1" applyFill="1" applyBorder="1" applyAlignment="1">
      <alignment horizontal="left" vertical="top" wrapText="1"/>
    </xf>
    <xf numFmtId="0" fontId="29" fillId="5" borderId="14" xfId="106" applyNumberFormat="1" applyFont="1" applyFill="1" applyBorder="1" applyAlignment="1">
      <alignment horizontal="left" vertical="top" wrapText="1"/>
    </xf>
    <xf numFmtId="0" fontId="29" fillId="5" borderId="15" xfId="106" applyNumberFormat="1" applyFont="1" applyFill="1" applyBorder="1" applyAlignment="1">
      <alignment horizontal="left" vertical="top" wrapText="1"/>
    </xf>
    <xf numFmtId="165" fontId="32" fillId="5" borderId="2" xfId="2" applyNumberFormat="1" applyFont="1" applyFill="1" applyBorder="1" applyAlignment="1">
      <alignment horizontal="center" vertical="top"/>
    </xf>
    <xf numFmtId="0" fontId="4" fillId="0" borderId="36" xfId="2" applyFont="1" applyFill="1" applyBorder="1" applyAlignment="1">
      <alignment horizontal="center" vertical="center" wrapText="1"/>
    </xf>
    <xf numFmtId="0" fontId="4" fillId="0" borderId="37" xfId="2" applyFont="1" applyFill="1" applyBorder="1" applyAlignment="1">
      <alignment horizontal="center" vertical="center" wrapText="1"/>
    </xf>
    <xf numFmtId="0" fontId="25" fillId="0" borderId="26" xfId="2" applyFont="1" applyFill="1" applyBorder="1" applyAlignment="1">
      <alignment horizontal="center" vertical="center" wrapText="1"/>
    </xf>
    <xf numFmtId="0" fontId="25" fillId="0" borderId="27" xfId="2" applyFont="1" applyFill="1" applyBorder="1" applyAlignment="1">
      <alignment horizontal="center" vertical="center" wrapText="1"/>
    </xf>
    <xf numFmtId="0" fontId="25" fillId="0" borderId="28" xfId="2" applyFont="1" applyFill="1" applyBorder="1" applyAlignment="1">
      <alignment horizontal="center" vertical="center" wrapText="1"/>
    </xf>
    <xf numFmtId="0" fontId="24" fillId="0" borderId="26" xfId="2" applyFont="1" applyFill="1" applyBorder="1" applyAlignment="1">
      <alignment horizontal="center" vertical="center"/>
    </xf>
    <xf numFmtId="0" fontId="24" fillId="0" borderId="27" xfId="2" applyFont="1" applyFill="1" applyBorder="1" applyAlignment="1">
      <alignment horizontal="center" vertical="center"/>
    </xf>
    <xf numFmtId="0" fontId="24" fillId="0" borderId="28" xfId="2" applyFont="1" applyFill="1" applyBorder="1" applyAlignment="1">
      <alignment horizontal="center" vertical="center"/>
    </xf>
    <xf numFmtId="0" fontId="33" fillId="5" borderId="1" xfId="2" applyFont="1" applyFill="1" applyBorder="1" applyAlignment="1">
      <alignment horizontal="center" vertical="top" wrapText="1"/>
    </xf>
    <xf numFmtId="0" fontId="33" fillId="5" borderId="3" xfId="2" applyFont="1" applyFill="1" applyBorder="1" applyAlignment="1">
      <alignment horizontal="center" vertical="top" wrapText="1"/>
    </xf>
    <xf numFmtId="0" fontId="33" fillId="5" borderId="20" xfId="2" applyFont="1" applyFill="1" applyBorder="1" applyAlignment="1">
      <alignment horizontal="center" vertical="top" wrapText="1"/>
    </xf>
    <xf numFmtId="0" fontId="27" fillId="5" borderId="35" xfId="2" applyFont="1" applyFill="1" applyBorder="1" applyAlignment="1">
      <alignment horizontal="center" vertical="top" wrapText="1"/>
    </xf>
    <xf numFmtId="0" fontId="30" fillId="5" borderId="20" xfId="2" applyFont="1" applyFill="1" applyBorder="1" applyAlignment="1">
      <alignment horizontal="center" vertical="top" wrapText="1"/>
    </xf>
    <xf numFmtId="0" fontId="40" fillId="5" borderId="1" xfId="2" applyFont="1" applyFill="1" applyBorder="1" applyAlignment="1">
      <alignment horizontal="center" vertical="top"/>
    </xf>
    <xf numFmtId="0" fontId="40" fillId="5" borderId="3" xfId="2" applyFont="1" applyFill="1" applyBorder="1" applyAlignment="1">
      <alignment horizontal="center" vertical="top"/>
    </xf>
    <xf numFmtId="0" fontId="40" fillId="5" borderId="4" xfId="2" applyFont="1" applyFill="1" applyBorder="1" applyAlignment="1">
      <alignment horizontal="center" vertical="top"/>
    </xf>
    <xf numFmtId="0" fontId="26" fillId="5" borderId="10" xfId="106" applyNumberFormat="1" applyFont="1" applyFill="1" applyBorder="1" applyAlignment="1">
      <alignment horizontal="left" vertical="top" wrapText="1"/>
    </xf>
    <xf numFmtId="0" fontId="26" fillId="5" borderId="12" xfId="106" applyNumberFormat="1" applyFont="1" applyFill="1" applyBorder="1" applyAlignment="1">
      <alignment horizontal="left" vertical="top" wrapText="1"/>
    </xf>
    <xf numFmtId="0" fontId="26" fillId="5" borderId="13" xfId="106" applyNumberFormat="1" applyFont="1" applyFill="1" applyBorder="1" applyAlignment="1">
      <alignment horizontal="left" vertical="top" wrapText="1"/>
    </xf>
    <xf numFmtId="0" fontId="26" fillId="5" borderId="14" xfId="106" applyNumberFormat="1" applyFont="1" applyFill="1" applyBorder="1" applyAlignment="1">
      <alignment horizontal="left" vertical="top" wrapText="1"/>
    </xf>
    <xf numFmtId="0" fontId="26" fillId="5" borderId="15" xfId="106" applyNumberFormat="1" applyFont="1" applyFill="1" applyBorder="1" applyAlignment="1">
      <alignment horizontal="left" vertical="top" wrapText="1"/>
    </xf>
    <xf numFmtId="0" fontId="27" fillId="5" borderId="29" xfId="57" applyFont="1" applyFill="1" applyBorder="1" applyAlignment="1">
      <alignment horizontal="left" vertical="center" wrapText="1"/>
    </xf>
    <xf numFmtId="0" fontId="27" fillId="5" borderId="30" xfId="57" applyFont="1" applyFill="1" applyBorder="1" applyAlignment="1">
      <alignment horizontal="left" vertical="center" wrapText="1"/>
    </xf>
    <xf numFmtId="0" fontId="27" fillId="5" borderId="5" xfId="57" applyFont="1" applyFill="1" applyBorder="1" applyAlignment="1">
      <alignment horizontal="left" vertical="center" wrapText="1"/>
    </xf>
    <xf numFmtId="167" fontId="32" fillId="5" borderId="1" xfId="2" applyNumberFormat="1" applyFont="1" applyFill="1" applyBorder="1" applyAlignment="1">
      <alignment horizontal="center" vertical="top"/>
    </xf>
    <xf numFmtId="0" fontId="32" fillId="5" borderId="3" xfId="2" applyFont="1" applyFill="1" applyBorder="1" applyAlignment="1">
      <alignment horizontal="center" vertical="top"/>
    </xf>
    <xf numFmtId="0" fontId="30" fillId="5" borderId="21" xfId="2" applyFont="1" applyFill="1" applyBorder="1" applyAlignment="1">
      <alignment horizontal="left" vertical="top" wrapText="1"/>
    </xf>
    <xf numFmtId="0" fontId="30" fillId="5" borderId="16" xfId="2" applyFont="1" applyFill="1" applyBorder="1" applyAlignment="1">
      <alignment horizontal="left" vertical="top" wrapText="1"/>
    </xf>
    <xf numFmtId="0" fontId="31" fillId="5" borderId="9" xfId="0" applyFont="1" applyFill="1" applyBorder="1"/>
    <xf numFmtId="0" fontId="31" fillId="5" borderId="10" xfId="0" applyFont="1" applyFill="1" applyBorder="1"/>
    <xf numFmtId="0" fontId="31" fillId="5" borderId="11" xfId="0" applyFont="1" applyFill="1" applyBorder="1"/>
    <xf numFmtId="0" fontId="31" fillId="5" borderId="0" xfId="0" applyFont="1" applyFill="1"/>
    <xf numFmtId="0" fontId="31" fillId="5" borderId="12" xfId="0" applyFont="1" applyFill="1" applyBorder="1"/>
    <xf numFmtId="0" fontId="31" fillId="5" borderId="0" xfId="0" applyFont="1" applyFill="1" applyBorder="1"/>
    <xf numFmtId="0" fontId="27" fillId="5" borderId="8" xfId="57" applyFont="1" applyFill="1" applyBorder="1" applyAlignment="1">
      <alignment horizontal="left" vertical="center" wrapText="1"/>
    </xf>
    <xf numFmtId="0" fontId="27" fillId="5" borderId="9" xfId="57" applyFont="1" applyFill="1" applyBorder="1" applyAlignment="1">
      <alignment horizontal="left" vertical="center" wrapText="1"/>
    </xf>
    <xf numFmtId="0" fontId="27" fillId="5" borderId="10" xfId="57" applyFont="1" applyFill="1" applyBorder="1" applyAlignment="1">
      <alignment horizontal="left" vertical="center" wrapText="1"/>
    </xf>
    <xf numFmtId="0" fontId="30" fillId="0" borderId="36" xfId="2" applyFont="1" applyFill="1" applyBorder="1" applyAlignment="1">
      <alignment horizontal="center" vertical="top" wrapText="1"/>
    </xf>
    <xf numFmtId="0" fontId="32" fillId="5" borderId="35" xfId="2" applyFont="1" applyFill="1" applyBorder="1" applyAlignment="1">
      <alignment horizontal="center" vertical="top"/>
    </xf>
    <xf numFmtId="0" fontId="32" fillId="5" borderId="20" xfId="2" applyFont="1" applyFill="1" applyBorder="1" applyAlignment="1">
      <alignment horizontal="center" vertical="top"/>
    </xf>
    <xf numFmtId="0" fontId="30" fillId="5" borderId="34" xfId="2" applyFont="1" applyFill="1" applyBorder="1" applyAlignment="1">
      <alignment horizontal="left" vertical="top" wrapText="1"/>
    </xf>
    <xf numFmtId="0" fontId="30" fillId="5" borderId="22" xfId="2" applyFont="1" applyFill="1" applyBorder="1" applyAlignment="1">
      <alignment horizontal="left" vertical="top" wrapText="1"/>
    </xf>
    <xf numFmtId="0" fontId="30" fillId="5" borderId="23" xfId="57" applyFont="1" applyFill="1" applyBorder="1" applyAlignment="1">
      <alignment horizontal="center" vertical="center" wrapText="1"/>
    </xf>
    <xf numFmtId="0" fontId="30" fillId="5" borderId="24" xfId="57" applyFont="1" applyFill="1" applyBorder="1" applyAlignment="1">
      <alignment horizontal="center" vertical="center" wrapText="1"/>
    </xf>
    <xf numFmtId="0" fontId="30" fillId="5" borderId="25" xfId="57" applyFont="1" applyFill="1" applyBorder="1" applyAlignment="1">
      <alignment horizontal="center" vertical="center" wrapText="1"/>
    </xf>
    <xf numFmtId="165" fontId="32" fillId="5" borderId="1" xfId="2" applyNumberFormat="1" applyFont="1" applyFill="1" applyBorder="1" applyAlignment="1">
      <alignment horizontal="center" vertical="top"/>
    </xf>
    <xf numFmtId="165" fontId="32" fillId="5" borderId="3" xfId="2" applyNumberFormat="1" applyFont="1" applyFill="1" applyBorder="1" applyAlignment="1">
      <alignment horizontal="center" vertical="top"/>
    </xf>
    <xf numFmtId="165" fontId="32" fillId="5" borderId="20" xfId="2" applyNumberFormat="1" applyFont="1" applyFill="1" applyBorder="1" applyAlignment="1">
      <alignment horizontal="center" vertical="top"/>
    </xf>
    <xf numFmtId="2" fontId="32" fillId="5" borderId="1" xfId="2" applyNumberFormat="1" applyFont="1" applyFill="1" applyBorder="1" applyAlignment="1">
      <alignment horizontal="center" vertical="top"/>
    </xf>
    <xf numFmtId="2" fontId="32" fillId="5" borderId="3" xfId="2" applyNumberFormat="1" applyFont="1" applyFill="1" applyBorder="1" applyAlignment="1">
      <alignment horizontal="center" vertical="top"/>
    </xf>
    <xf numFmtId="2" fontId="32" fillId="5" borderId="20" xfId="2" applyNumberFormat="1" applyFont="1" applyFill="1" applyBorder="1" applyAlignment="1">
      <alignment horizontal="center" vertical="top"/>
    </xf>
    <xf numFmtId="0" fontId="27" fillId="5" borderId="23" xfId="57" applyFont="1" applyFill="1" applyBorder="1" applyAlignment="1">
      <alignment horizontal="left" vertical="center" wrapText="1"/>
    </xf>
    <xf numFmtId="0" fontId="27" fillId="5" borderId="24" xfId="57" applyFont="1" applyFill="1" applyBorder="1" applyAlignment="1">
      <alignment horizontal="left" vertical="center" wrapText="1"/>
    </xf>
    <xf numFmtId="0" fontId="27" fillId="5" borderId="25" xfId="57" applyFont="1" applyFill="1" applyBorder="1" applyAlignment="1">
      <alignment horizontal="left" vertical="center" wrapText="1"/>
    </xf>
    <xf numFmtId="0" fontId="27" fillId="5" borderId="35" xfId="2" applyFont="1" applyFill="1" applyBorder="1" applyAlignment="1">
      <alignment horizontal="left" vertical="top" wrapText="1"/>
    </xf>
    <xf numFmtId="0" fontId="27" fillId="5" borderId="3" xfId="2" applyFont="1" applyFill="1" applyBorder="1" applyAlignment="1">
      <alignment horizontal="left" vertical="top" wrapText="1"/>
    </xf>
    <xf numFmtId="0" fontId="27" fillId="5" borderId="20" xfId="2" applyFont="1" applyFill="1" applyBorder="1" applyAlignment="1">
      <alignment horizontal="left" vertical="top" wrapText="1"/>
    </xf>
    <xf numFmtId="0" fontId="32" fillId="5" borderId="1" xfId="2" applyFont="1" applyFill="1" applyBorder="1" applyAlignment="1">
      <alignment horizontal="center" vertical="top"/>
    </xf>
    <xf numFmtId="0" fontId="27" fillId="5" borderId="1" xfId="2" applyFont="1" applyFill="1" applyBorder="1" applyAlignment="1">
      <alignment horizontal="left" vertical="top" wrapText="1"/>
    </xf>
    <xf numFmtId="0" fontId="27" fillId="5" borderId="4" xfId="2" applyFont="1" applyFill="1" applyBorder="1" applyAlignment="1">
      <alignment horizontal="left" vertical="top" wrapText="1"/>
    </xf>
    <xf numFmtId="165" fontId="32" fillId="5" borderId="35" xfId="2" applyNumberFormat="1" applyFont="1" applyFill="1" applyBorder="1" applyAlignment="1">
      <alignment horizontal="center" vertical="top" wrapText="1"/>
    </xf>
    <xf numFmtId="165" fontId="32" fillId="5" borderId="3" xfId="2" applyNumberFormat="1" applyFont="1" applyFill="1" applyBorder="1" applyAlignment="1">
      <alignment horizontal="center" vertical="top" wrapText="1"/>
    </xf>
    <xf numFmtId="165" fontId="32" fillId="5" borderId="20" xfId="2" applyNumberFormat="1" applyFont="1" applyFill="1" applyBorder="1" applyAlignment="1">
      <alignment horizontal="center" vertical="top" wrapText="1"/>
    </xf>
    <xf numFmtId="0" fontId="36" fillId="0" borderId="60" xfId="0" applyFont="1" applyBorder="1" applyAlignment="1">
      <alignment horizontal="center" vertical="top" wrapText="1"/>
    </xf>
    <xf numFmtId="0" fontId="36" fillId="0" borderId="41" xfId="0" applyFont="1" applyBorder="1" applyAlignment="1">
      <alignment horizontal="center" vertical="top" wrapText="1"/>
    </xf>
    <xf numFmtId="0" fontId="36" fillId="0" borderId="42" xfId="0" applyFont="1" applyBorder="1" applyAlignment="1">
      <alignment horizontal="center" vertical="top" wrapText="1"/>
    </xf>
    <xf numFmtId="0" fontId="37" fillId="5" borderId="61" xfId="0" applyFont="1" applyFill="1" applyBorder="1" applyAlignment="1">
      <alignment horizontal="center" vertical="top" wrapText="1"/>
    </xf>
    <xf numFmtId="0" fontId="37" fillId="5" borderId="43" xfId="0" applyFont="1" applyFill="1" applyBorder="1" applyAlignment="1">
      <alignment horizontal="center" vertical="top" wrapText="1"/>
    </xf>
    <xf numFmtId="0" fontId="37" fillId="5" borderId="44" xfId="0" applyFont="1" applyFill="1" applyBorder="1" applyAlignment="1">
      <alignment horizontal="center" vertical="top" wrapText="1"/>
    </xf>
    <xf numFmtId="165" fontId="35" fillId="5" borderId="61" xfId="0" applyNumberFormat="1" applyFont="1" applyFill="1" applyBorder="1" applyAlignment="1">
      <alignment horizontal="center" vertical="top" wrapText="1"/>
    </xf>
    <xf numFmtId="165" fontId="35" fillId="5" borderId="43" xfId="0" applyNumberFormat="1" applyFont="1" applyFill="1" applyBorder="1" applyAlignment="1">
      <alignment horizontal="center" vertical="top" wrapText="1"/>
    </xf>
    <xf numFmtId="165" fontId="35" fillId="5" borderId="44" xfId="0" applyNumberFormat="1" applyFont="1" applyFill="1" applyBorder="1" applyAlignment="1">
      <alignment horizontal="center" vertical="top" wrapText="1"/>
    </xf>
    <xf numFmtId="0" fontId="36" fillId="5" borderId="62" xfId="0" quotePrefix="1" applyFont="1" applyFill="1" applyBorder="1" applyAlignment="1">
      <alignment horizontal="left" vertical="top" wrapText="1"/>
    </xf>
    <xf numFmtId="0" fontId="36" fillId="5" borderId="47" xfId="0" applyFont="1" applyFill="1" applyBorder="1" applyAlignment="1">
      <alignment horizontal="left" vertical="top" wrapText="1"/>
    </xf>
    <xf numFmtId="0" fontId="36" fillId="5" borderId="48" xfId="0" applyFont="1" applyFill="1" applyBorder="1" applyAlignment="1">
      <alignment horizontal="left" vertical="top" wrapText="1"/>
    </xf>
    <xf numFmtId="0" fontId="28" fillId="5" borderId="49" xfId="0" applyFont="1" applyFill="1" applyBorder="1" applyAlignment="1">
      <alignment horizontal="center" vertical="top" wrapText="1"/>
    </xf>
    <xf numFmtId="0" fontId="28" fillId="5" borderId="50" xfId="0" applyFont="1" applyFill="1" applyBorder="1" applyAlignment="1">
      <alignment horizontal="center" vertical="top" wrapText="1"/>
    </xf>
    <xf numFmtId="0" fontId="28" fillId="5" borderId="51" xfId="0" applyFont="1" applyFill="1" applyBorder="1" applyAlignment="1">
      <alignment horizontal="center" vertical="top" wrapText="1"/>
    </xf>
    <xf numFmtId="0" fontId="28" fillId="5" borderId="52" xfId="0" applyFont="1" applyFill="1" applyBorder="1" applyAlignment="1">
      <alignment horizontal="center" vertical="top" wrapText="1"/>
    </xf>
    <xf numFmtId="0" fontId="28" fillId="5" borderId="0" xfId="0" applyFont="1" applyFill="1" applyBorder="1" applyAlignment="1">
      <alignment horizontal="center" vertical="top" wrapText="1"/>
    </xf>
    <xf numFmtId="0" fontId="28" fillId="5" borderId="53" xfId="0" applyFont="1" applyFill="1" applyBorder="1" applyAlignment="1">
      <alignment horizontal="center" vertical="top" wrapText="1"/>
    </xf>
    <xf numFmtId="0" fontId="28" fillId="5" borderId="54" xfId="0" applyFont="1" applyFill="1" applyBorder="1" applyAlignment="1">
      <alignment horizontal="center" vertical="top" wrapText="1"/>
    </xf>
    <xf numFmtId="0" fontId="28" fillId="5" borderId="55" xfId="0" applyFont="1" applyFill="1" applyBorder="1" applyAlignment="1">
      <alignment horizontal="center" vertical="top" wrapText="1"/>
    </xf>
    <xf numFmtId="0" fontId="28" fillId="5" borderId="56" xfId="0" applyFont="1" applyFill="1" applyBorder="1" applyAlignment="1">
      <alignment horizontal="center" vertical="top" wrapText="1"/>
    </xf>
    <xf numFmtId="0" fontId="36" fillId="5" borderId="58" xfId="0" applyFont="1" applyFill="1" applyBorder="1" applyAlignment="1">
      <alignment horizontal="center" vertical="center" wrapText="1"/>
    </xf>
    <xf numFmtId="0" fontId="36" fillId="5" borderId="59" xfId="0" applyFont="1" applyFill="1" applyBorder="1" applyAlignment="1">
      <alignment horizontal="center" vertical="center" wrapText="1"/>
    </xf>
    <xf numFmtId="0" fontId="31" fillId="5" borderId="18" xfId="0" applyFont="1" applyFill="1" applyBorder="1"/>
    <xf numFmtId="0" fontId="31" fillId="5" borderId="19" xfId="0" applyFont="1" applyFill="1" applyBorder="1"/>
    <xf numFmtId="0" fontId="31" fillId="5" borderId="3" xfId="0" applyFont="1" applyFill="1" applyBorder="1"/>
    <xf numFmtId="0" fontId="31" fillId="5" borderId="20" xfId="0" applyFont="1" applyFill="1" applyBorder="1"/>
    <xf numFmtId="0" fontId="31" fillId="5" borderId="13" xfId="0" applyFont="1" applyFill="1" applyBorder="1"/>
    <xf numFmtId="0" fontId="31" fillId="5" borderId="14" xfId="0" applyFont="1" applyFill="1" applyBorder="1"/>
    <xf numFmtId="0" fontId="31" fillId="5" borderId="15" xfId="0" applyFont="1" applyFill="1" applyBorder="1"/>
    <xf numFmtId="0" fontId="27" fillId="5" borderId="71" xfId="2" applyFont="1" applyFill="1" applyBorder="1" applyAlignment="1">
      <alignment horizontal="center" vertical="top" wrapText="1"/>
    </xf>
    <xf numFmtId="0" fontId="4" fillId="0" borderId="1" xfId="2" applyFont="1" applyBorder="1" applyAlignment="1">
      <alignment horizontal="center" vertical="center" wrapText="1"/>
    </xf>
    <xf numFmtId="0" fontId="4" fillId="0" borderId="4" xfId="2" applyFont="1" applyBorder="1" applyAlignment="1">
      <alignment horizontal="center" vertical="center" wrapText="1"/>
    </xf>
    <xf numFmtId="0" fontId="4" fillId="3" borderId="1" xfId="2" applyFont="1" applyFill="1" applyBorder="1" applyAlignment="1">
      <alignment horizontal="center" vertical="center"/>
    </xf>
    <xf numFmtId="0" fontId="4" fillId="3" borderId="3" xfId="2" applyFont="1" applyFill="1" applyBorder="1" applyAlignment="1">
      <alignment horizontal="center" vertical="center"/>
    </xf>
    <xf numFmtId="0" fontId="4" fillId="3" borderId="4" xfId="2" applyFont="1" applyFill="1" applyBorder="1" applyAlignment="1">
      <alignment horizontal="center" vertical="center"/>
    </xf>
    <xf numFmtId="0" fontId="5" fillId="3" borderId="1" xfId="2" applyFont="1" applyFill="1" applyBorder="1" applyAlignment="1">
      <alignment horizontal="center" vertical="center" wrapText="1"/>
    </xf>
    <xf numFmtId="0" fontId="5" fillId="3" borderId="3" xfId="2" applyFont="1" applyFill="1" applyBorder="1" applyAlignment="1">
      <alignment horizontal="center" vertical="center" wrapText="1"/>
    </xf>
    <xf numFmtId="0" fontId="5" fillId="3" borderId="4" xfId="2" applyFont="1" applyFill="1" applyBorder="1" applyAlignment="1">
      <alignment horizontal="center" vertical="center" wrapText="1"/>
    </xf>
    <xf numFmtId="164" fontId="5" fillId="0" borderId="1" xfId="106" applyNumberFormat="1" applyFont="1" applyFill="1" applyBorder="1" applyAlignment="1">
      <alignment horizontal="center" vertical="center" wrapText="1"/>
    </xf>
    <xf numFmtId="164" fontId="5" fillId="0" borderId="3" xfId="106" applyNumberFormat="1" applyFont="1" applyFill="1" applyBorder="1" applyAlignment="1">
      <alignment horizontal="center" vertical="center" wrapText="1"/>
    </xf>
    <xf numFmtId="164" fontId="5" fillId="0" borderId="4" xfId="106" applyNumberFormat="1" applyFont="1" applyFill="1" applyBorder="1" applyAlignment="1">
      <alignment horizontal="center" vertical="center" wrapText="1"/>
    </xf>
    <xf numFmtId="0" fontId="9" fillId="0" borderId="3" xfId="2" applyFont="1" applyBorder="1" applyAlignment="1">
      <alignment horizontal="center" vertical="center" wrapText="1"/>
    </xf>
    <xf numFmtId="0" fontId="9" fillId="0" borderId="4" xfId="2" applyFont="1" applyBorder="1" applyAlignment="1">
      <alignment horizontal="center" vertical="center" wrapText="1"/>
    </xf>
    <xf numFmtId="165" fontId="8" fillId="0" borderId="1" xfId="2" applyNumberFormat="1" applyFont="1" applyFill="1" applyBorder="1" applyAlignment="1">
      <alignment horizontal="left" vertical="top" wrapText="1"/>
    </xf>
    <xf numFmtId="165" fontId="8" fillId="0" borderId="3" xfId="2" applyNumberFormat="1" applyFont="1" applyFill="1" applyBorder="1" applyAlignment="1">
      <alignment horizontal="left" vertical="top" wrapText="1"/>
    </xf>
    <xf numFmtId="165" fontId="8" fillId="0" borderId="4" xfId="2" applyNumberFormat="1" applyFont="1" applyFill="1" applyBorder="1" applyAlignment="1">
      <alignment horizontal="left" vertical="top" wrapText="1"/>
    </xf>
    <xf numFmtId="0" fontId="5" fillId="0" borderId="1" xfId="2" applyFont="1" applyFill="1" applyBorder="1" applyAlignment="1">
      <alignment horizontal="center" vertical="center" wrapText="1"/>
    </xf>
    <xf numFmtId="0" fontId="10" fillId="0" borderId="3" xfId="2" applyFont="1" applyBorder="1" applyAlignment="1">
      <alignment horizontal="center" vertical="center" wrapText="1"/>
    </xf>
    <xf numFmtId="0" fontId="10" fillId="0" borderId="4" xfId="2" applyFont="1" applyBorder="1" applyAlignment="1">
      <alignment horizontal="center" vertical="center" wrapText="1"/>
    </xf>
    <xf numFmtId="0" fontId="12" fillId="0" borderId="0" xfId="0" applyFont="1" applyAlignment="1">
      <alignment horizontal="center"/>
    </xf>
    <xf numFmtId="0" fontId="4" fillId="0" borderId="2" xfId="2" applyFont="1" applyBorder="1" applyAlignment="1">
      <alignment horizontal="center" vertical="center" wrapText="1"/>
    </xf>
    <xf numFmtId="0" fontId="5" fillId="2" borderId="29" xfId="2" applyFont="1" applyFill="1" applyBorder="1" applyAlignment="1">
      <alignment horizontal="center" vertical="center"/>
    </xf>
    <xf numFmtId="0" fontId="5" fillId="2" borderId="30" xfId="2" applyFont="1" applyFill="1" applyBorder="1" applyAlignment="1">
      <alignment horizontal="center" vertical="center"/>
    </xf>
    <xf numFmtId="0" fontId="5" fillId="2" borderId="5" xfId="2" applyFont="1" applyFill="1" applyBorder="1" applyAlignment="1">
      <alignment horizontal="center" vertical="center"/>
    </xf>
    <xf numFmtId="0" fontId="5" fillId="3" borderId="1" xfId="2" applyFont="1" applyFill="1" applyBorder="1" applyAlignment="1">
      <alignment horizontal="center" vertical="center"/>
    </xf>
    <xf numFmtId="0" fontId="5" fillId="3" borderId="4" xfId="2" applyFont="1" applyFill="1" applyBorder="1" applyAlignment="1">
      <alignment horizontal="center" vertical="center"/>
    </xf>
    <xf numFmtId="0" fontId="4" fillId="0" borderId="29" xfId="2" applyFont="1" applyBorder="1" applyAlignment="1">
      <alignment horizontal="center" vertical="center"/>
    </xf>
    <xf numFmtId="0" fontId="4" fillId="0" borderId="5" xfId="2" applyFont="1" applyBorder="1" applyAlignment="1">
      <alignment horizontal="center" vertical="center"/>
    </xf>
  </cellXfs>
  <cellStyles count="405">
    <cellStyle name="Обычный" xfId="0" builtinId="0"/>
    <cellStyle name="Обычный 2" xfId="1"/>
    <cellStyle name="Обычный 2 2" xfId="2"/>
    <cellStyle name="Обычный 2 2 10" xfId="3"/>
    <cellStyle name="Обычный 2 2 10 2" xfId="113"/>
    <cellStyle name="Обычный 2 2 10 2 2" xfId="403"/>
    <cellStyle name="Обычный 2 2 10 3" xfId="210"/>
    <cellStyle name="Обычный 2 2 10 4" xfId="307"/>
    <cellStyle name="Обычный 2 2 11" xfId="4"/>
    <cellStyle name="Обычный 2 2 11 2" xfId="114"/>
    <cellStyle name="Обычный 2 2 11 3" xfId="211"/>
    <cellStyle name="Обычный 2 2 11 4" xfId="308"/>
    <cellStyle name="Обычный 2 2 12" xfId="112"/>
    <cellStyle name="Обычный 2 2 12 2" xfId="404"/>
    <cellStyle name="Обычный 2 2 13" xfId="209"/>
    <cellStyle name="Обычный 2 2 14" xfId="306"/>
    <cellStyle name="Обычный 2 2 2" xfId="5"/>
    <cellStyle name="Обычный 2 2 2 10" xfId="309"/>
    <cellStyle name="Обычный 2 2 2 2" xfId="6"/>
    <cellStyle name="Обычный 2 2 2 2 2" xfId="7"/>
    <cellStyle name="Обычный 2 2 2 2 2 2" xfId="117"/>
    <cellStyle name="Обычный 2 2 2 2 2 3" xfId="214"/>
    <cellStyle name="Обычный 2 2 2 2 2 4" xfId="311"/>
    <cellStyle name="Обычный 2 2 2 2 3" xfId="8"/>
    <cellStyle name="Обычный 2 2 2 2 3 2" xfId="118"/>
    <cellStyle name="Обычный 2 2 2 2 3 3" xfId="215"/>
    <cellStyle name="Обычный 2 2 2 2 3 4" xfId="312"/>
    <cellStyle name="Обычный 2 2 2 2 4" xfId="9"/>
    <cellStyle name="Обычный 2 2 2 2 4 2" xfId="119"/>
    <cellStyle name="Обычный 2 2 2 2 4 3" xfId="216"/>
    <cellStyle name="Обычный 2 2 2 2 4 4" xfId="313"/>
    <cellStyle name="Обычный 2 2 2 2 5" xfId="10"/>
    <cellStyle name="Обычный 2 2 2 2 5 2" xfId="120"/>
    <cellStyle name="Обычный 2 2 2 2 5 3" xfId="217"/>
    <cellStyle name="Обычный 2 2 2 2 5 4" xfId="314"/>
    <cellStyle name="Обычный 2 2 2 2 6" xfId="11"/>
    <cellStyle name="Обычный 2 2 2 2 6 2" xfId="121"/>
    <cellStyle name="Обычный 2 2 2 2 6 3" xfId="218"/>
    <cellStyle name="Обычный 2 2 2 2 6 4" xfId="315"/>
    <cellStyle name="Обычный 2 2 2 2 7" xfId="116"/>
    <cellStyle name="Обычный 2 2 2 2 8" xfId="213"/>
    <cellStyle name="Обычный 2 2 2 2 9" xfId="310"/>
    <cellStyle name="Обычный 2 2 2 3" xfId="12"/>
    <cellStyle name="Обычный 2 2 2 3 2" xfId="122"/>
    <cellStyle name="Обычный 2 2 2 3 3" xfId="219"/>
    <cellStyle name="Обычный 2 2 2 3 4" xfId="316"/>
    <cellStyle name="Обычный 2 2 2 4" xfId="13"/>
    <cellStyle name="Обычный 2 2 2 4 2" xfId="123"/>
    <cellStyle name="Обычный 2 2 2 4 3" xfId="220"/>
    <cellStyle name="Обычный 2 2 2 4 4" xfId="317"/>
    <cellStyle name="Обычный 2 2 2 5" xfId="14"/>
    <cellStyle name="Обычный 2 2 2 5 2" xfId="124"/>
    <cellStyle name="Обычный 2 2 2 5 3" xfId="221"/>
    <cellStyle name="Обычный 2 2 2 5 4" xfId="318"/>
    <cellStyle name="Обычный 2 2 2 6" xfId="15"/>
    <cellStyle name="Обычный 2 2 2 6 2" xfId="125"/>
    <cellStyle name="Обычный 2 2 2 6 3" xfId="222"/>
    <cellStyle name="Обычный 2 2 2 6 4" xfId="319"/>
    <cellStyle name="Обычный 2 2 2 7" xfId="16"/>
    <cellStyle name="Обычный 2 2 2 7 2" xfId="126"/>
    <cellStyle name="Обычный 2 2 2 7 3" xfId="223"/>
    <cellStyle name="Обычный 2 2 2 7 4" xfId="320"/>
    <cellStyle name="Обычный 2 2 2 8" xfId="115"/>
    <cellStyle name="Обычный 2 2 2 9" xfId="212"/>
    <cellStyle name="Обычный 2 2 3" xfId="17"/>
    <cellStyle name="Обычный 2 2 3 10" xfId="321"/>
    <cellStyle name="Обычный 2 2 3 2" xfId="18"/>
    <cellStyle name="Обычный 2 2 3 2 2" xfId="19"/>
    <cellStyle name="Обычный 2 2 3 2 2 2" xfId="129"/>
    <cellStyle name="Обычный 2 2 3 2 2 3" xfId="226"/>
    <cellStyle name="Обычный 2 2 3 2 2 4" xfId="323"/>
    <cellStyle name="Обычный 2 2 3 2 3" xfId="20"/>
    <cellStyle name="Обычный 2 2 3 2 3 2" xfId="130"/>
    <cellStyle name="Обычный 2 2 3 2 3 3" xfId="227"/>
    <cellStyle name="Обычный 2 2 3 2 3 4" xfId="324"/>
    <cellStyle name="Обычный 2 2 3 2 4" xfId="21"/>
    <cellStyle name="Обычный 2 2 3 2 4 2" xfId="131"/>
    <cellStyle name="Обычный 2 2 3 2 4 3" xfId="228"/>
    <cellStyle name="Обычный 2 2 3 2 4 4" xfId="325"/>
    <cellStyle name="Обычный 2 2 3 2 5" xfId="22"/>
    <cellStyle name="Обычный 2 2 3 2 5 2" xfId="132"/>
    <cellStyle name="Обычный 2 2 3 2 5 3" xfId="229"/>
    <cellStyle name="Обычный 2 2 3 2 5 4" xfId="326"/>
    <cellStyle name="Обычный 2 2 3 2 6" xfId="23"/>
    <cellStyle name="Обычный 2 2 3 2 6 2" xfId="133"/>
    <cellStyle name="Обычный 2 2 3 2 6 3" xfId="230"/>
    <cellStyle name="Обычный 2 2 3 2 6 4" xfId="327"/>
    <cellStyle name="Обычный 2 2 3 2 7" xfId="128"/>
    <cellStyle name="Обычный 2 2 3 2 8" xfId="225"/>
    <cellStyle name="Обычный 2 2 3 2 9" xfId="322"/>
    <cellStyle name="Обычный 2 2 3 3" xfId="24"/>
    <cellStyle name="Обычный 2 2 3 3 2" xfId="134"/>
    <cellStyle name="Обычный 2 2 3 3 3" xfId="231"/>
    <cellStyle name="Обычный 2 2 3 3 4" xfId="328"/>
    <cellStyle name="Обычный 2 2 3 4" xfId="25"/>
    <cellStyle name="Обычный 2 2 3 4 2" xfId="135"/>
    <cellStyle name="Обычный 2 2 3 4 3" xfId="232"/>
    <cellStyle name="Обычный 2 2 3 4 4" xfId="329"/>
    <cellStyle name="Обычный 2 2 3 5" xfId="26"/>
    <cellStyle name="Обычный 2 2 3 5 2" xfId="136"/>
    <cellStyle name="Обычный 2 2 3 5 3" xfId="233"/>
    <cellStyle name="Обычный 2 2 3 5 4" xfId="330"/>
    <cellStyle name="Обычный 2 2 3 6" xfId="27"/>
    <cellStyle name="Обычный 2 2 3 6 2" xfId="137"/>
    <cellStyle name="Обычный 2 2 3 6 3" xfId="234"/>
    <cellStyle name="Обычный 2 2 3 6 4" xfId="331"/>
    <cellStyle name="Обычный 2 2 3 7" xfId="28"/>
    <cellStyle name="Обычный 2 2 3 7 2" xfId="138"/>
    <cellStyle name="Обычный 2 2 3 7 3" xfId="235"/>
    <cellStyle name="Обычный 2 2 3 7 4" xfId="332"/>
    <cellStyle name="Обычный 2 2 3 8" xfId="127"/>
    <cellStyle name="Обычный 2 2 3 9" xfId="224"/>
    <cellStyle name="Обычный 2 2 4" xfId="29"/>
    <cellStyle name="Обычный 2 2 4 10" xfId="333"/>
    <cellStyle name="Обычный 2 2 4 2" xfId="30"/>
    <cellStyle name="Обычный 2 2 4 2 2" xfId="31"/>
    <cellStyle name="Обычный 2 2 4 2 2 2" xfId="141"/>
    <cellStyle name="Обычный 2 2 4 2 2 3" xfId="238"/>
    <cellStyle name="Обычный 2 2 4 2 2 4" xfId="335"/>
    <cellStyle name="Обычный 2 2 4 2 3" xfId="32"/>
    <cellStyle name="Обычный 2 2 4 2 3 2" xfId="142"/>
    <cellStyle name="Обычный 2 2 4 2 3 3" xfId="239"/>
    <cellStyle name="Обычный 2 2 4 2 3 4" xfId="336"/>
    <cellStyle name="Обычный 2 2 4 2 4" xfId="33"/>
    <cellStyle name="Обычный 2 2 4 2 4 2" xfId="143"/>
    <cellStyle name="Обычный 2 2 4 2 4 3" xfId="240"/>
    <cellStyle name="Обычный 2 2 4 2 4 4" xfId="337"/>
    <cellStyle name="Обычный 2 2 4 2 5" xfId="34"/>
    <cellStyle name="Обычный 2 2 4 2 5 2" xfId="144"/>
    <cellStyle name="Обычный 2 2 4 2 5 3" xfId="241"/>
    <cellStyle name="Обычный 2 2 4 2 5 4" xfId="338"/>
    <cellStyle name="Обычный 2 2 4 2 6" xfId="35"/>
    <cellStyle name="Обычный 2 2 4 2 6 2" xfId="145"/>
    <cellStyle name="Обычный 2 2 4 2 6 3" xfId="242"/>
    <cellStyle name="Обычный 2 2 4 2 6 4" xfId="339"/>
    <cellStyle name="Обычный 2 2 4 2 7" xfId="140"/>
    <cellStyle name="Обычный 2 2 4 2 8" xfId="237"/>
    <cellStyle name="Обычный 2 2 4 2 9" xfId="334"/>
    <cellStyle name="Обычный 2 2 4 3" xfId="36"/>
    <cellStyle name="Обычный 2 2 4 3 2" xfId="146"/>
    <cellStyle name="Обычный 2 2 4 3 3" xfId="243"/>
    <cellStyle name="Обычный 2 2 4 3 4" xfId="340"/>
    <cellStyle name="Обычный 2 2 4 4" xfId="37"/>
    <cellStyle name="Обычный 2 2 4 4 2" xfId="147"/>
    <cellStyle name="Обычный 2 2 4 4 3" xfId="244"/>
    <cellStyle name="Обычный 2 2 4 4 4" xfId="341"/>
    <cellStyle name="Обычный 2 2 4 5" xfId="38"/>
    <cellStyle name="Обычный 2 2 4 5 2" xfId="148"/>
    <cellStyle name="Обычный 2 2 4 5 3" xfId="245"/>
    <cellStyle name="Обычный 2 2 4 5 4" xfId="342"/>
    <cellStyle name="Обычный 2 2 4 6" xfId="39"/>
    <cellStyle name="Обычный 2 2 4 6 2" xfId="149"/>
    <cellStyle name="Обычный 2 2 4 6 3" xfId="246"/>
    <cellStyle name="Обычный 2 2 4 6 4" xfId="343"/>
    <cellStyle name="Обычный 2 2 4 7" xfId="40"/>
    <cellStyle name="Обычный 2 2 4 7 2" xfId="150"/>
    <cellStyle name="Обычный 2 2 4 7 3" xfId="247"/>
    <cellStyle name="Обычный 2 2 4 7 4" xfId="344"/>
    <cellStyle name="Обычный 2 2 4 8" xfId="139"/>
    <cellStyle name="Обычный 2 2 4 9" xfId="236"/>
    <cellStyle name="Обычный 2 2 5" xfId="41"/>
    <cellStyle name="Обычный 2 2 5 2" xfId="42"/>
    <cellStyle name="Обычный 2 2 5 2 2" xfId="152"/>
    <cellStyle name="Обычный 2 2 5 2 3" xfId="249"/>
    <cellStyle name="Обычный 2 2 5 2 4" xfId="346"/>
    <cellStyle name="Обычный 2 2 5 3" xfId="43"/>
    <cellStyle name="Обычный 2 2 5 3 2" xfId="153"/>
    <cellStyle name="Обычный 2 2 5 3 3" xfId="250"/>
    <cellStyle name="Обычный 2 2 5 3 4" xfId="347"/>
    <cellStyle name="Обычный 2 2 5 4" xfId="44"/>
    <cellStyle name="Обычный 2 2 5 4 2" xfId="154"/>
    <cellStyle name="Обычный 2 2 5 4 3" xfId="251"/>
    <cellStyle name="Обычный 2 2 5 4 4" xfId="348"/>
    <cellStyle name="Обычный 2 2 5 5" xfId="45"/>
    <cellStyle name="Обычный 2 2 5 5 2" xfId="155"/>
    <cellStyle name="Обычный 2 2 5 5 3" xfId="252"/>
    <cellStyle name="Обычный 2 2 5 5 4" xfId="349"/>
    <cellStyle name="Обычный 2 2 5 6" xfId="46"/>
    <cellStyle name="Обычный 2 2 5 6 2" xfId="156"/>
    <cellStyle name="Обычный 2 2 5 6 3" xfId="253"/>
    <cellStyle name="Обычный 2 2 5 6 4" xfId="350"/>
    <cellStyle name="Обычный 2 2 5 7" xfId="151"/>
    <cellStyle name="Обычный 2 2 5 8" xfId="248"/>
    <cellStyle name="Обычный 2 2 5 9" xfId="345"/>
    <cellStyle name="Обычный 2 2 6" xfId="47"/>
    <cellStyle name="Обычный 2 2 6 2" xfId="48"/>
    <cellStyle name="Обычный 2 2 6 2 2" xfId="158"/>
    <cellStyle name="Обычный 2 2 6 2 3" xfId="255"/>
    <cellStyle name="Обычный 2 2 6 2 4" xfId="352"/>
    <cellStyle name="Обычный 2 2 6 3" xfId="49"/>
    <cellStyle name="Обычный 2 2 6 3 2" xfId="159"/>
    <cellStyle name="Обычный 2 2 6 3 3" xfId="256"/>
    <cellStyle name="Обычный 2 2 6 3 4" xfId="353"/>
    <cellStyle name="Обычный 2 2 6 4" xfId="50"/>
    <cellStyle name="Обычный 2 2 6 4 2" xfId="160"/>
    <cellStyle name="Обычный 2 2 6 4 3" xfId="257"/>
    <cellStyle name="Обычный 2 2 6 4 4" xfId="354"/>
    <cellStyle name="Обычный 2 2 6 5" xfId="51"/>
    <cellStyle name="Обычный 2 2 6 5 2" xfId="161"/>
    <cellStyle name="Обычный 2 2 6 5 3" xfId="258"/>
    <cellStyle name="Обычный 2 2 6 5 4" xfId="355"/>
    <cellStyle name="Обычный 2 2 6 6" xfId="52"/>
    <cellStyle name="Обычный 2 2 6 6 2" xfId="162"/>
    <cellStyle name="Обычный 2 2 6 6 3" xfId="259"/>
    <cellStyle name="Обычный 2 2 6 6 4" xfId="356"/>
    <cellStyle name="Обычный 2 2 6 7" xfId="157"/>
    <cellStyle name="Обычный 2 2 6 8" xfId="254"/>
    <cellStyle name="Обычный 2 2 6 9" xfId="351"/>
    <cellStyle name="Обычный 2 2 7" xfId="53"/>
    <cellStyle name="Обычный 2 2 7 2" xfId="54"/>
    <cellStyle name="Обычный 2 2 7 2 2" xfId="164"/>
    <cellStyle name="Обычный 2 2 7 2 3" xfId="261"/>
    <cellStyle name="Обычный 2 2 7 2 4" xfId="358"/>
    <cellStyle name="Обычный 2 2 7 3" xfId="163"/>
    <cellStyle name="Обычный 2 2 7 4" xfId="260"/>
    <cellStyle name="Обычный 2 2 7 5" xfId="357"/>
    <cellStyle name="Обычный 2 2 8" xfId="55"/>
    <cellStyle name="Обычный 2 2 8 2" xfId="165"/>
    <cellStyle name="Обычный 2 2 8 3" xfId="262"/>
    <cellStyle name="Обычный 2 2 8 4" xfId="359"/>
    <cellStyle name="Обычный 2 2 9" xfId="56"/>
    <cellStyle name="Обычный 2 2 9 2" xfId="166"/>
    <cellStyle name="Обычный 2 2 9 3" xfId="263"/>
    <cellStyle name="Обычный 2 2 9 4" xfId="360"/>
    <cellStyle name="Обычный 2 2_30-ра" xfId="57"/>
    <cellStyle name="Обычный 3" xfId="58"/>
    <cellStyle name="Обычный 4" xfId="59"/>
    <cellStyle name="Обычный 4 10" xfId="60"/>
    <cellStyle name="Обычный 4 10 2" xfId="168"/>
    <cellStyle name="Обычный 4 10 3" xfId="265"/>
    <cellStyle name="Обычный 4 10 4" xfId="362"/>
    <cellStyle name="Обычный 4 11" xfId="167"/>
    <cellStyle name="Обычный 4 12" xfId="264"/>
    <cellStyle name="Обычный 4 13" xfId="361"/>
    <cellStyle name="Обычный 4 2" xfId="61"/>
    <cellStyle name="Обычный 4 2 10" xfId="363"/>
    <cellStyle name="Обычный 4 2 2" xfId="62"/>
    <cellStyle name="Обычный 4 2 2 2" xfId="63"/>
    <cellStyle name="Обычный 4 2 2 2 2" xfId="171"/>
    <cellStyle name="Обычный 4 2 2 2 3" xfId="268"/>
    <cellStyle name="Обычный 4 2 2 2 4" xfId="365"/>
    <cellStyle name="Обычный 4 2 2 3" xfId="64"/>
    <cellStyle name="Обычный 4 2 2 3 2" xfId="172"/>
    <cellStyle name="Обычный 4 2 2 3 3" xfId="269"/>
    <cellStyle name="Обычный 4 2 2 3 4" xfId="366"/>
    <cellStyle name="Обычный 4 2 2 4" xfId="65"/>
    <cellStyle name="Обычный 4 2 2 4 2" xfId="173"/>
    <cellStyle name="Обычный 4 2 2 4 3" xfId="270"/>
    <cellStyle name="Обычный 4 2 2 4 4" xfId="367"/>
    <cellStyle name="Обычный 4 2 2 5" xfId="66"/>
    <cellStyle name="Обычный 4 2 2 5 2" xfId="174"/>
    <cellStyle name="Обычный 4 2 2 5 3" xfId="271"/>
    <cellStyle name="Обычный 4 2 2 5 4" xfId="368"/>
    <cellStyle name="Обычный 4 2 2 6" xfId="67"/>
    <cellStyle name="Обычный 4 2 2 6 2" xfId="175"/>
    <cellStyle name="Обычный 4 2 2 6 3" xfId="272"/>
    <cellStyle name="Обычный 4 2 2 6 4" xfId="369"/>
    <cellStyle name="Обычный 4 2 2 7" xfId="170"/>
    <cellStyle name="Обычный 4 2 2 8" xfId="267"/>
    <cellStyle name="Обычный 4 2 2 9" xfId="364"/>
    <cellStyle name="Обычный 4 2 3" xfId="68"/>
    <cellStyle name="Обычный 4 2 3 2" xfId="176"/>
    <cellStyle name="Обычный 4 2 3 3" xfId="273"/>
    <cellStyle name="Обычный 4 2 3 4" xfId="370"/>
    <cellStyle name="Обычный 4 2 4" xfId="69"/>
    <cellStyle name="Обычный 4 2 4 2" xfId="177"/>
    <cellStyle name="Обычный 4 2 4 3" xfId="274"/>
    <cellStyle name="Обычный 4 2 4 4" xfId="371"/>
    <cellStyle name="Обычный 4 2 5" xfId="70"/>
    <cellStyle name="Обычный 4 2 5 2" xfId="178"/>
    <cellStyle name="Обычный 4 2 5 3" xfId="275"/>
    <cellStyle name="Обычный 4 2 5 4" xfId="372"/>
    <cellStyle name="Обычный 4 2 6" xfId="71"/>
    <cellStyle name="Обычный 4 2 6 2" xfId="179"/>
    <cellStyle name="Обычный 4 2 6 3" xfId="276"/>
    <cellStyle name="Обычный 4 2 6 4" xfId="373"/>
    <cellStyle name="Обычный 4 2 7" xfId="72"/>
    <cellStyle name="Обычный 4 2 7 2" xfId="180"/>
    <cellStyle name="Обычный 4 2 7 3" xfId="277"/>
    <cellStyle name="Обычный 4 2 7 4" xfId="374"/>
    <cellStyle name="Обычный 4 2 8" xfId="169"/>
    <cellStyle name="Обычный 4 2 9" xfId="266"/>
    <cellStyle name="Обычный 4 3" xfId="73"/>
    <cellStyle name="Обычный 4 3 10" xfId="375"/>
    <cellStyle name="Обычный 4 3 2" xfId="74"/>
    <cellStyle name="Обычный 4 3 2 2" xfId="75"/>
    <cellStyle name="Обычный 4 3 2 2 2" xfId="183"/>
    <cellStyle name="Обычный 4 3 2 2 3" xfId="280"/>
    <cellStyle name="Обычный 4 3 2 2 4" xfId="377"/>
    <cellStyle name="Обычный 4 3 2 3" xfId="76"/>
    <cellStyle name="Обычный 4 3 2 3 2" xfId="184"/>
    <cellStyle name="Обычный 4 3 2 3 3" xfId="281"/>
    <cellStyle name="Обычный 4 3 2 3 4" xfId="378"/>
    <cellStyle name="Обычный 4 3 2 4" xfId="77"/>
    <cellStyle name="Обычный 4 3 2 4 2" xfId="185"/>
    <cellStyle name="Обычный 4 3 2 4 3" xfId="282"/>
    <cellStyle name="Обычный 4 3 2 4 4" xfId="379"/>
    <cellStyle name="Обычный 4 3 2 5" xfId="78"/>
    <cellStyle name="Обычный 4 3 2 5 2" xfId="186"/>
    <cellStyle name="Обычный 4 3 2 5 3" xfId="283"/>
    <cellStyle name="Обычный 4 3 2 5 4" xfId="380"/>
    <cellStyle name="Обычный 4 3 2 6" xfId="79"/>
    <cellStyle name="Обычный 4 3 2 6 2" xfId="187"/>
    <cellStyle name="Обычный 4 3 2 6 3" xfId="284"/>
    <cellStyle name="Обычный 4 3 2 6 4" xfId="381"/>
    <cellStyle name="Обычный 4 3 2 7" xfId="182"/>
    <cellStyle name="Обычный 4 3 2 8" xfId="279"/>
    <cellStyle name="Обычный 4 3 2 9" xfId="376"/>
    <cellStyle name="Обычный 4 3 3" xfId="80"/>
    <cellStyle name="Обычный 4 3 3 2" xfId="188"/>
    <cellStyle name="Обычный 4 3 3 3" xfId="285"/>
    <cellStyle name="Обычный 4 3 3 4" xfId="382"/>
    <cellStyle name="Обычный 4 3 4" xfId="81"/>
    <cellStyle name="Обычный 4 3 4 2" xfId="189"/>
    <cellStyle name="Обычный 4 3 4 3" xfId="286"/>
    <cellStyle name="Обычный 4 3 4 4" xfId="383"/>
    <cellStyle name="Обычный 4 3 5" xfId="82"/>
    <cellStyle name="Обычный 4 3 5 2" xfId="190"/>
    <cellStyle name="Обычный 4 3 5 3" xfId="287"/>
    <cellStyle name="Обычный 4 3 5 4" xfId="384"/>
    <cellStyle name="Обычный 4 3 6" xfId="83"/>
    <cellStyle name="Обычный 4 3 6 2" xfId="191"/>
    <cellStyle name="Обычный 4 3 6 3" xfId="288"/>
    <cellStyle name="Обычный 4 3 6 4" xfId="385"/>
    <cellStyle name="Обычный 4 3 7" xfId="84"/>
    <cellStyle name="Обычный 4 3 7 2" xfId="192"/>
    <cellStyle name="Обычный 4 3 7 3" xfId="289"/>
    <cellStyle name="Обычный 4 3 7 4" xfId="386"/>
    <cellStyle name="Обычный 4 3 8" xfId="181"/>
    <cellStyle name="Обычный 4 3 9" xfId="278"/>
    <cellStyle name="Обычный 4 4" xfId="85"/>
    <cellStyle name="Обычный 4 4 2" xfId="86"/>
    <cellStyle name="Обычный 4 4 2 2" xfId="194"/>
    <cellStyle name="Обычный 4 4 2 3" xfId="291"/>
    <cellStyle name="Обычный 4 4 2 4" xfId="388"/>
    <cellStyle name="Обычный 4 4 3" xfId="87"/>
    <cellStyle name="Обычный 4 4 3 2" xfId="195"/>
    <cellStyle name="Обычный 4 4 3 3" xfId="292"/>
    <cellStyle name="Обычный 4 4 3 4" xfId="389"/>
    <cellStyle name="Обычный 4 4 4" xfId="88"/>
    <cellStyle name="Обычный 4 4 4 2" xfId="196"/>
    <cellStyle name="Обычный 4 4 4 3" xfId="293"/>
    <cellStyle name="Обычный 4 4 4 4" xfId="390"/>
    <cellStyle name="Обычный 4 4 5" xfId="89"/>
    <cellStyle name="Обычный 4 4 5 2" xfId="197"/>
    <cellStyle name="Обычный 4 4 5 3" xfId="294"/>
    <cellStyle name="Обычный 4 4 5 4" xfId="391"/>
    <cellStyle name="Обычный 4 4 6" xfId="90"/>
    <cellStyle name="Обычный 4 4 6 2" xfId="198"/>
    <cellStyle name="Обычный 4 4 6 3" xfId="295"/>
    <cellStyle name="Обычный 4 4 6 4" xfId="392"/>
    <cellStyle name="Обычный 4 4 7" xfId="193"/>
    <cellStyle name="Обычный 4 4 8" xfId="290"/>
    <cellStyle name="Обычный 4 4 9" xfId="387"/>
    <cellStyle name="Обычный 4 5" xfId="91"/>
    <cellStyle name="Обычный 4 5 2" xfId="92"/>
    <cellStyle name="Обычный 4 5 2 2" xfId="200"/>
    <cellStyle name="Обычный 4 5 2 3" xfId="297"/>
    <cellStyle name="Обычный 4 5 2 4" xfId="394"/>
    <cellStyle name="Обычный 4 5 3" xfId="93"/>
    <cellStyle name="Обычный 4 5 3 2" xfId="201"/>
    <cellStyle name="Обычный 4 5 3 3" xfId="298"/>
    <cellStyle name="Обычный 4 5 3 4" xfId="395"/>
    <cellStyle name="Обычный 4 5 4" xfId="94"/>
    <cellStyle name="Обычный 4 5 4 2" xfId="202"/>
    <cellStyle name="Обычный 4 5 4 3" xfId="299"/>
    <cellStyle name="Обычный 4 5 4 4" xfId="396"/>
    <cellStyle name="Обычный 4 5 5" xfId="95"/>
    <cellStyle name="Обычный 4 5 5 2" xfId="203"/>
    <cellStyle name="Обычный 4 5 5 3" xfId="300"/>
    <cellStyle name="Обычный 4 5 5 4" xfId="397"/>
    <cellStyle name="Обычный 4 5 6" xfId="96"/>
    <cellStyle name="Обычный 4 5 6 2" xfId="204"/>
    <cellStyle name="Обычный 4 5 6 3" xfId="301"/>
    <cellStyle name="Обычный 4 5 6 4" xfId="398"/>
    <cellStyle name="Обычный 4 5 7" xfId="199"/>
    <cellStyle name="Обычный 4 5 8" xfId="296"/>
    <cellStyle name="Обычный 4 5 9" xfId="393"/>
    <cellStyle name="Обычный 4 6" xfId="97"/>
    <cellStyle name="Обычный 4 6 2" xfId="205"/>
    <cellStyle name="Обычный 4 6 3" xfId="302"/>
    <cellStyle name="Обычный 4 6 4" xfId="399"/>
    <cellStyle name="Обычный 4 7" xfId="98"/>
    <cellStyle name="Обычный 4 7 2" xfId="206"/>
    <cellStyle name="Обычный 4 7 3" xfId="303"/>
    <cellStyle name="Обычный 4 7 4" xfId="400"/>
    <cellStyle name="Обычный 4 8" xfId="99"/>
    <cellStyle name="Обычный 4 8 2" xfId="207"/>
    <cellStyle name="Обычный 4 8 3" xfId="304"/>
    <cellStyle name="Обычный 4 8 4" xfId="401"/>
    <cellStyle name="Обычный 4 9" xfId="100"/>
    <cellStyle name="Обычный 4 9 2" xfId="208"/>
    <cellStyle name="Обычный 4 9 3" xfId="305"/>
    <cellStyle name="Обычный 4 9 4" xfId="402"/>
    <cellStyle name="Процентный 2" xfId="101"/>
    <cellStyle name="Процентный 2 2" xfId="102"/>
    <cellStyle name="Процентный 3" xfId="103"/>
    <cellStyle name="Процентный 4" xfId="104"/>
    <cellStyle name="Финансовый 2" xfId="105"/>
    <cellStyle name="Финансовый 2 2" xfId="106"/>
    <cellStyle name="Финансовый 3" xfId="107"/>
    <cellStyle name="Финансовый 3 2" xfId="108"/>
    <cellStyle name="Финансовый 4" xfId="109"/>
    <cellStyle name="Финансовый 5" xfId="110"/>
    <cellStyle name="Финансовый 6" xfId="11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DZ364"/>
  <sheetViews>
    <sheetView tabSelected="1" view="pageBreakPreview" zoomScale="55" zoomScaleNormal="43" zoomScaleSheetLayoutView="55" workbookViewId="0">
      <selection activeCell="A2" sqref="A2:P2"/>
    </sheetView>
  </sheetViews>
  <sheetFormatPr defaultRowHeight="18.75" outlineLevelCol="1" x14ac:dyDescent="0.3"/>
  <cols>
    <col min="1" max="1" width="7.28515625" style="27" customWidth="1"/>
    <col min="2" max="2" width="37.140625" customWidth="1"/>
    <col min="3" max="3" width="18.85546875" customWidth="1"/>
    <col min="4" max="4" width="18.7109375" customWidth="1"/>
    <col min="5" max="5" width="24.85546875" customWidth="1"/>
    <col min="6" max="6" width="11.85546875" customWidth="1"/>
    <col min="7" max="7" width="22.42578125" customWidth="1"/>
    <col min="8" max="8" width="21.42578125" customWidth="1"/>
    <col min="9" max="9" width="17.5703125" customWidth="1"/>
    <col min="10" max="10" width="19.28515625" customWidth="1"/>
    <col min="11" max="11" width="82.5703125" customWidth="1"/>
    <col min="12" max="12" width="32.85546875" customWidth="1"/>
    <col min="13" max="13" width="31.5703125" customWidth="1"/>
    <col min="14" max="14" width="45.140625" customWidth="1"/>
    <col min="15" max="15" width="47.28515625" customWidth="1"/>
    <col min="16" max="16" width="68.42578125" customWidth="1"/>
    <col min="17" max="17" width="16.5703125" customWidth="1"/>
    <col min="19" max="19" width="9.5703125" hidden="1" customWidth="1" outlineLevel="1"/>
    <col min="20" max="20" width="9.140625" collapsed="1"/>
  </cols>
  <sheetData>
    <row r="1" spans="1:130" ht="23.45" customHeight="1" x14ac:dyDescent="0.35">
      <c r="C1" s="28"/>
      <c r="D1" s="28"/>
      <c r="F1" s="29"/>
      <c r="M1" s="20"/>
    </row>
    <row r="2" spans="1:130" s="30" customFormat="1" ht="40.5" customHeight="1" x14ac:dyDescent="0.25">
      <c r="A2" s="298" t="s">
        <v>276</v>
      </c>
      <c r="B2" s="298"/>
      <c r="C2" s="298"/>
      <c r="D2" s="298"/>
      <c r="E2" s="298"/>
      <c r="F2" s="298"/>
      <c r="G2" s="298"/>
      <c r="H2" s="298"/>
      <c r="I2" s="298"/>
      <c r="J2" s="298"/>
      <c r="K2" s="298"/>
      <c r="L2" s="298"/>
      <c r="M2" s="298"/>
      <c r="N2" s="298"/>
      <c r="O2" s="298"/>
      <c r="P2" s="298"/>
    </row>
    <row r="3" spans="1:130" s="30" customFormat="1" ht="23.45" customHeight="1" thickBot="1" x14ac:dyDescent="0.3">
      <c r="Q3" s="31"/>
      <c r="R3" s="31"/>
    </row>
    <row r="4" spans="1:130" s="32" customFormat="1" ht="57" customHeight="1" x14ac:dyDescent="0.25">
      <c r="A4" s="320" t="s">
        <v>0</v>
      </c>
      <c r="B4" s="300" t="s">
        <v>36</v>
      </c>
      <c r="C4" s="304" t="s">
        <v>209</v>
      </c>
      <c r="D4" s="305"/>
      <c r="E4" s="306"/>
      <c r="F4" s="322" t="s">
        <v>40</v>
      </c>
      <c r="G4" s="323"/>
      <c r="H4" s="323"/>
      <c r="I4" s="323"/>
      <c r="J4" s="324"/>
      <c r="K4" s="325" t="s">
        <v>45</v>
      </c>
      <c r="L4" s="326"/>
      <c r="M4" s="326"/>
      <c r="N4" s="327"/>
      <c r="O4" s="300" t="s">
        <v>48</v>
      </c>
      <c r="P4" s="302" t="s">
        <v>51</v>
      </c>
      <c r="Q4" s="33"/>
      <c r="R4" s="33"/>
    </row>
    <row r="5" spans="1:130" s="32" customFormat="1" ht="184.5" customHeight="1" x14ac:dyDescent="0.25">
      <c r="A5" s="321"/>
      <c r="B5" s="301"/>
      <c r="C5" s="56" t="s">
        <v>210</v>
      </c>
      <c r="D5" s="56" t="s">
        <v>37</v>
      </c>
      <c r="E5" s="57" t="s">
        <v>38</v>
      </c>
      <c r="F5" s="57" t="s">
        <v>3</v>
      </c>
      <c r="G5" s="56" t="s">
        <v>211</v>
      </c>
      <c r="H5" s="56" t="s">
        <v>212</v>
      </c>
      <c r="I5" s="56" t="s">
        <v>42</v>
      </c>
      <c r="J5" s="56" t="s">
        <v>43</v>
      </c>
      <c r="K5" s="56" t="s">
        <v>49</v>
      </c>
      <c r="L5" s="58" t="s">
        <v>213</v>
      </c>
      <c r="M5" s="55" t="s">
        <v>214</v>
      </c>
      <c r="N5" s="58" t="s">
        <v>46</v>
      </c>
      <c r="O5" s="301"/>
      <c r="P5" s="303"/>
      <c r="Q5" s="33"/>
      <c r="R5" s="33"/>
    </row>
    <row r="6" spans="1:130" s="26" customFormat="1" ht="31.5" x14ac:dyDescent="0.25">
      <c r="A6" s="41"/>
      <c r="B6" s="40">
        <v>1</v>
      </c>
      <c r="C6" s="40">
        <v>2</v>
      </c>
      <c r="D6" s="40">
        <v>3</v>
      </c>
      <c r="E6" s="40" t="s">
        <v>39</v>
      </c>
      <c r="F6" s="40">
        <v>5</v>
      </c>
      <c r="G6" s="40">
        <v>6</v>
      </c>
      <c r="H6" s="40">
        <v>7</v>
      </c>
      <c r="I6" s="40" t="s">
        <v>41</v>
      </c>
      <c r="J6" s="40" t="s">
        <v>44</v>
      </c>
      <c r="K6" s="40">
        <v>10</v>
      </c>
      <c r="L6" s="40">
        <v>11</v>
      </c>
      <c r="M6" s="40">
        <v>12</v>
      </c>
      <c r="N6" s="40" t="s">
        <v>47</v>
      </c>
      <c r="O6" s="42" t="s">
        <v>71</v>
      </c>
      <c r="P6" s="43">
        <v>15</v>
      </c>
      <c r="Q6" s="39"/>
      <c r="R6" s="39"/>
      <c r="S6" s="39"/>
      <c r="T6" s="39"/>
      <c r="U6" s="39"/>
      <c r="V6" s="36"/>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6"/>
      <c r="AW6" s="36"/>
      <c r="AX6" s="36"/>
      <c r="AY6" s="36"/>
      <c r="AZ6" s="36"/>
      <c r="BA6" s="36"/>
      <c r="BB6" s="36"/>
      <c r="BC6" s="36"/>
      <c r="BD6" s="36"/>
      <c r="BE6" s="36"/>
      <c r="BF6" s="36"/>
      <c r="BG6" s="36"/>
      <c r="BH6" s="36"/>
      <c r="BI6" s="36"/>
      <c r="BJ6" s="36"/>
      <c r="BK6" s="36"/>
      <c r="BL6" s="36"/>
      <c r="BM6" s="36"/>
      <c r="BN6" s="36"/>
      <c r="BO6" s="36"/>
      <c r="BP6" s="36"/>
      <c r="BQ6" s="36"/>
      <c r="BR6" s="36"/>
      <c r="BS6" s="36"/>
      <c r="BT6" s="36"/>
      <c r="BU6" s="36"/>
      <c r="BV6" s="36"/>
      <c r="BW6" s="36"/>
      <c r="BX6" s="36"/>
      <c r="BY6" s="36"/>
      <c r="BZ6" s="36"/>
      <c r="CA6" s="36"/>
      <c r="CB6" s="36"/>
      <c r="CC6" s="36"/>
      <c r="CD6" s="36"/>
      <c r="CE6" s="36"/>
      <c r="CF6" s="36"/>
      <c r="CG6" s="36"/>
      <c r="CH6" s="36"/>
      <c r="CI6" s="36"/>
      <c r="CJ6" s="36"/>
      <c r="CK6" s="36"/>
      <c r="CL6" s="36"/>
      <c r="CM6" s="36"/>
      <c r="CN6" s="36"/>
      <c r="CO6" s="36"/>
      <c r="CP6" s="36"/>
      <c r="CQ6" s="36"/>
      <c r="CR6" s="36"/>
      <c r="CS6" s="36"/>
      <c r="CT6" s="36"/>
      <c r="CU6" s="36"/>
      <c r="CV6" s="36"/>
      <c r="CW6" s="36"/>
      <c r="CX6" s="36"/>
      <c r="CY6" s="36"/>
      <c r="CZ6" s="36"/>
      <c r="DA6" s="36"/>
      <c r="DB6" s="36"/>
      <c r="DC6" s="36"/>
      <c r="DD6" s="36"/>
      <c r="DE6" s="36"/>
      <c r="DF6" s="36"/>
      <c r="DG6" s="36"/>
      <c r="DH6" s="36"/>
      <c r="DI6" s="36"/>
      <c r="DJ6" s="36"/>
      <c r="DK6" s="36"/>
      <c r="DL6" s="36"/>
      <c r="DM6" s="36"/>
      <c r="DN6" s="36"/>
      <c r="DO6" s="36"/>
      <c r="DP6" s="36"/>
      <c r="DQ6" s="36"/>
      <c r="DR6" s="36"/>
      <c r="DS6" s="36"/>
      <c r="DT6" s="36"/>
      <c r="DU6" s="36"/>
      <c r="DV6" s="36"/>
      <c r="DW6" s="36"/>
      <c r="DX6" s="36"/>
      <c r="DY6" s="36"/>
      <c r="DZ6" s="35"/>
    </row>
    <row r="7" spans="1:130" s="32" customFormat="1" ht="135" customHeight="1" x14ac:dyDescent="0.25">
      <c r="A7" s="282">
        <v>1</v>
      </c>
      <c r="B7" s="328" t="s">
        <v>234</v>
      </c>
      <c r="C7" s="145">
        <v>17</v>
      </c>
      <c r="D7" s="145">
        <v>17</v>
      </c>
      <c r="E7" s="146">
        <f>D7/C7*100</f>
        <v>100</v>
      </c>
      <c r="F7" s="78" t="s">
        <v>6</v>
      </c>
      <c r="G7" s="147">
        <f>SUM(G8:G11)</f>
        <v>41600</v>
      </c>
      <c r="H7" s="147">
        <f>SUM(H8:H11)</f>
        <v>24228.400000000001</v>
      </c>
      <c r="I7" s="147">
        <f>H7/G7*100</f>
        <v>58.241346153846152</v>
      </c>
      <c r="J7" s="148">
        <f>E7/I7*100</f>
        <v>171.69932806128344</v>
      </c>
      <c r="K7" s="149" t="s">
        <v>224</v>
      </c>
      <c r="L7" s="150">
        <v>1490161</v>
      </c>
      <c r="M7" s="89">
        <v>1208700</v>
      </c>
      <c r="N7" s="141">
        <f>M7/L7*100</f>
        <v>81.112040913699929</v>
      </c>
      <c r="O7" s="319">
        <f>N23*J7/100</f>
        <v>164.44135298292804</v>
      </c>
      <c r="P7" s="307" t="s">
        <v>58</v>
      </c>
      <c r="Q7" s="37"/>
      <c r="R7" s="37"/>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8"/>
      <c r="BF7" s="38"/>
      <c r="BG7" s="38"/>
      <c r="BH7" s="38"/>
      <c r="BI7" s="38"/>
      <c r="BJ7" s="38"/>
      <c r="BK7" s="38"/>
      <c r="BL7" s="38"/>
      <c r="BM7" s="38"/>
      <c r="BN7" s="38"/>
      <c r="BO7" s="38"/>
      <c r="BP7" s="38"/>
      <c r="BQ7" s="38"/>
      <c r="BR7" s="38"/>
      <c r="BS7" s="38"/>
      <c r="BT7" s="38"/>
      <c r="BU7" s="38"/>
      <c r="BV7" s="38"/>
      <c r="BW7" s="38"/>
      <c r="BX7" s="38"/>
      <c r="BY7" s="38"/>
      <c r="BZ7" s="38"/>
      <c r="CA7" s="38"/>
      <c r="CB7" s="38"/>
      <c r="CC7" s="38"/>
      <c r="CD7" s="38"/>
      <c r="CE7" s="38"/>
      <c r="CF7" s="38"/>
      <c r="CG7" s="38"/>
      <c r="CH7" s="38"/>
      <c r="CI7" s="38"/>
      <c r="CJ7" s="38"/>
      <c r="CK7" s="38"/>
      <c r="CL7" s="38"/>
      <c r="CM7" s="38"/>
      <c r="CN7" s="38"/>
      <c r="CO7" s="38"/>
      <c r="CP7" s="38"/>
      <c r="CQ7" s="38"/>
      <c r="CR7" s="38"/>
      <c r="CS7" s="38"/>
      <c r="CT7" s="38"/>
      <c r="CU7" s="38"/>
      <c r="CV7" s="38"/>
      <c r="CW7" s="38"/>
      <c r="CX7" s="38"/>
      <c r="CY7" s="38"/>
      <c r="CZ7" s="38"/>
      <c r="DA7" s="38"/>
      <c r="DB7" s="38"/>
      <c r="DC7" s="38"/>
      <c r="DD7" s="38"/>
      <c r="DE7" s="38"/>
      <c r="DF7" s="38"/>
      <c r="DG7" s="38"/>
      <c r="DH7" s="38"/>
      <c r="DI7" s="38"/>
      <c r="DJ7" s="38"/>
      <c r="DK7" s="38"/>
      <c r="DL7" s="38"/>
      <c r="DM7" s="38"/>
      <c r="DN7" s="38"/>
      <c r="DO7" s="38"/>
      <c r="DP7" s="38"/>
      <c r="DQ7" s="38"/>
      <c r="DR7" s="38"/>
      <c r="DS7" s="38"/>
      <c r="DT7" s="38"/>
      <c r="DU7" s="38"/>
      <c r="DV7" s="38"/>
      <c r="DW7" s="38"/>
      <c r="DX7" s="38"/>
      <c r="DY7" s="38"/>
    </row>
    <row r="8" spans="1:130" s="32" customFormat="1" ht="168" customHeight="1" x14ac:dyDescent="0.25">
      <c r="A8" s="283"/>
      <c r="B8" s="329"/>
      <c r="C8" s="310" t="s">
        <v>275</v>
      </c>
      <c r="D8" s="311"/>
      <c r="E8" s="312"/>
      <c r="F8" s="72" t="s">
        <v>53</v>
      </c>
      <c r="G8" s="73">
        <v>2800</v>
      </c>
      <c r="H8" s="73">
        <v>5600</v>
      </c>
      <c r="I8" s="147">
        <f>H8/G8*100</f>
        <v>200</v>
      </c>
      <c r="J8" s="151">
        <f>E8/I8*100</f>
        <v>0</v>
      </c>
      <c r="K8" s="149" t="s">
        <v>225</v>
      </c>
      <c r="L8" s="152">
        <v>107.59071570781084</v>
      </c>
      <c r="M8" s="89">
        <v>83.4</v>
      </c>
      <c r="N8" s="141">
        <f t="shared" ref="N8:N16" si="0">M8/L8*100</f>
        <v>77.515982165685472</v>
      </c>
      <c r="O8" s="319"/>
      <c r="P8" s="308"/>
      <c r="Q8" s="33"/>
      <c r="R8" s="33"/>
    </row>
    <row r="9" spans="1:130" s="32" customFormat="1" ht="70.5" customHeight="1" x14ac:dyDescent="0.25">
      <c r="A9" s="283"/>
      <c r="B9" s="329"/>
      <c r="C9" s="313"/>
      <c r="D9" s="314"/>
      <c r="E9" s="315"/>
      <c r="F9" s="72" t="s">
        <v>52</v>
      </c>
      <c r="G9" s="73">
        <v>7200</v>
      </c>
      <c r="H9" s="73">
        <v>1400</v>
      </c>
      <c r="I9" s="147">
        <f>H9/G9*100</f>
        <v>19.444444444444446</v>
      </c>
      <c r="J9" s="153">
        <f>E9/I9*100</f>
        <v>0</v>
      </c>
      <c r="K9" s="154" t="s">
        <v>226</v>
      </c>
      <c r="L9" s="152">
        <f>L7/(553+30)</f>
        <v>2556.0222984562606</v>
      </c>
      <c r="M9" s="89">
        <v>2432</v>
      </c>
      <c r="N9" s="141">
        <f t="shared" si="0"/>
        <v>95.147839730069435</v>
      </c>
      <c r="O9" s="319"/>
      <c r="P9" s="308"/>
      <c r="Q9" s="33"/>
      <c r="R9" s="33"/>
    </row>
    <row r="10" spans="1:130" s="32" customFormat="1" ht="74.25" customHeight="1" x14ac:dyDescent="0.25">
      <c r="A10" s="283"/>
      <c r="B10" s="329"/>
      <c r="C10" s="313"/>
      <c r="D10" s="314"/>
      <c r="E10" s="315"/>
      <c r="F10" s="72" t="s">
        <v>54</v>
      </c>
      <c r="G10" s="73"/>
      <c r="H10" s="73"/>
      <c r="I10" s="147" t="e">
        <f>H10/G10*100</f>
        <v>#DIV/0!</v>
      </c>
      <c r="J10" s="151" t="e">
        <f t="shared" ref="J10:J11" si="1">E10/I10*100</f>
        <v>#DIV/0!</v>
      </c>
      <c r="K10" s="149" t="s">
        <v>227</v>
      </c>
      <c r="L10" s="88">
        <v>65000</v>
      </c>
      <c r="M10" s="89">
        <v>32705</v>
      </c>
      <c r="N10" s="141">
        <f t="shared" si="0"/>
        <v>50.315384615384616</v>
      </c>
      <c r="O10" s="319"/>
      <c r="P10" s="308"/>
      <c r="Q10" s="33"/>
      <c r="R10" s="33"/>
    </row>
    <row r="11" spans="1:130" s="32" customFormat="1" ht="88.5" customHeight="1" x14ac:dyDescent="0.35">
      <c r="A11" s="283"/>
      <c r="B11" s="329"/>
      <c r="C11" s="313"/>
      <c r="D11" s="314"/>
      <c r="E11" s="315"/>
      <c r="F11" s="78" t="s">
        <v>55</v>
      </c>
      <c r="G11" s="73">
        <v>31600</v>
      </c>
      <c r="H11" s="73">
        <v>17228.400000000001</v>
      </c>
      <c r="I11" s="147">
        <f>H11/G11*100</f>
        <v>54.520253164556962</v>
      </c>
      <c r="J11" s="153">
        <f t="shared" si="1"/>
        <v>0</v>
      </c>
      <c r="K11" s="155" t="s">
        <v>228</v>
      </c>
      <c r="L11" s="88">
        <v>46400</v>
      </c>
      <c r="M11" s="89">
        <v>6662</v>
      </c>
      <c r="N11" s="141">
        <f t="shared" si="0"/>
        <v>14.357758620689657</v>
      </c>
      <c r="O11" s="319"/>
      <c r="P11" s="308"/>
      <c r="Q11" s="34"/>
      <c r="R11" s="33"/>
    </row>
    <row r="12" spans="1:130" ht="101.25" customHeight="1" x14ac:dyDescent="0.35">
      <c r="A12" s="283"/>
      <c r="B12" s="329"/>
      <c r="C12" s="313"/>
      <c r="D12" s="314"/>
      <c r="E12" s="315"/>
      <c r="F12" s="96"/>
      <c r="G12" s="97"/>
      <c r="H12" s="97"/>
      <c r="I12" s="97"/>
      <c r="J12" s="98"/>
      <c r="K12" s="156" t="s">
        <v>229</v>
      </c>
      <c r="L12" s="128">
        <v>169</v>
      </c>
      <c r="M12" s="128">
        <v>142</v>
      </c>
      <c r="N12" s="141">
        <f t="shared" si="0"/>
        <v>84.023668639053255</v>
      </c>
      <c r="O12" s="319"/>
      <c r="P12" s="308"/>
    </row>
    <row r="13" spans="1:130" ht="104.25" customHeight="1" x14ac:dyDescent="0.35">
      <c r="A13" s="283"/>
      <c r="B13" s="329"/>
      <c r="C13" s="313"/>
      <c r="D13" s="314"/>
      <c r="E13" s="315"/>
      <c r="F13" s="99"/>
      <c r="G13" s="100"/>
      <c r="H13" s="100"/>
      <c r="I13" s="100"/>
      <c r="J13" s="101"/>
      <c r="K13" s="157" t="s">
        <v>230</v>
      </c>
      <c r="L13" s="128">
        <v>258</v>
      </c>
      <c r="M13" s="128">
        <v>219</v>
      </c>
      <c r="N13" s="141">
        <f t="shared" si="0"/>
        <v>84.883720930232556</v>
      </c>
      <c r="O13" s="319"/>
      <c r="P13" s="308"/>
    </row>
    <row r="14" spans="1:130" ht="102" customHeight="1" x14ac:dyDescent="0.35">
      <c r="A14" s="283"/>
      <c r="B14" s="329"/>
      <c r="C14" s="313"/>
      <c r="D14" s="314"/>
      <c r="E14" s="315"/>
      <c r="F14" s="99"/>
      <c r="G14" s="100"/>
      <c r="H14" s="100"/>
      <c r="I14" s="100"/>
      <c r="J14" s="101"/>
      <c r="K14" s="158" t="s">
        <v>231</v>
      </c>
      <c r="L14" s="128">
        <v>617617</v>
      </c>
      <c r="M14" s="128">
        <v>546276.69999999995</v>
      </c>
      <c r="N14" s="141">
        <f t="shared" si="0"/>
        <v>88.449103570659489</v>
      </c>
      <c r="O14" s="319"/>
      <c r="P14" s="308"/>
    </row>
    <row r="15" spans="1:130" ht="219" customHeight="1" x14ac:dyDescent="0.35">
      <c r="A15" s="283"/>
      <c r="B15" s="329"/>
      <c r="C15" s="313"/>
      <c r="D15" s="314"/>
      <c r="E15" s="315"/>
      <c r="F15" s="99"/>
      <c r="G15" s="100"/>
      <c r="H15" s="100"/>
      <c r="I15" s="100"/>
      <c r="J15" s="101"/>
      <c r="K15" s="154" t="s">
        <v>232</v>
      </c>
      <c r="L15" s="128">
        <v>26</v>
      </c>
      <c r="M15" s="128">
        <v>73.3</v>
      </c>
      <c r="N15" s="141">
        <f t="shared" si="0"/>
        <v>281.92307692307691</v>
      </c>
      <c r="O15" s="319"/>
      <c r="P15" s="308"/>
    </row>
    <row r="16" spans="1:130" ht="215.25" customHeight="1" x14ac:dyDescent="0.35">
      <c r="A16" s="283"/>
      <c r="B16" s="329"/>
      <c r="C16" s="313"/>
      <c r="D16" s="314"/>
      <c r="E16" s="315"/>
      <c r="F16" s="99"/>
      <c r="G16" s="100"/>
      <c r="H16" s="100"/>
      <c r="I16" s="100"/>
      <c r="J16" s="101"/>
      <c r="K16" s="91" t="s">
        <v>233</v>
      </c>
      <c r="L16" s="128">
        <v>82</v>
      </c>
      <c r="M16" s="128">
        <v>82</v>
      </c>
      <c r="N16" s="141">
        <f t="shared" si="0"/>
        <v>100</v>
      </c>
      <c r="O16" s="319"/>
      <c r="P16" s="308"/>
    </row>
    <row r="17" spans="1:18" ht="106.5" customHeight="1" x14ac:dyDescent="0.35">
      <c r="A17" s="283"/>
      <c r="B17" s="329"/>
      <c r="C17" s="313"/>
      <c r="D17" s="314"/>
      <c r="E17" s="315"/>
      <c r="F17" s="99"/>
      <c r="G17" s="100"/>
      <c r="H17" s="100"/>
      <c r="I17" s="100"/>
      <c r="J17" s="101"/>
      <c r="K17" s="139"/>
      <c r="L17" s="140"/>
      <c r="M17" s="128"/>
      <c r="N17" s="141"/>
      <c r="O17" s="319"/>
      <c r="P17" s="308"/>
    </row>
    <row r="18" spans="1:18" ht="70.5" customHeight="1" x14ac:dyDescent="0.35">
      <c r="A18" s="283"/>
      <c r="B18" s="329"/>
      <c r="C18" s="313"/>
      <c r="D18" s="314"/>
      <c r="E18" s="315"/>
      <c r="F18" s="99"/>
      <c r="G18" s="100"/>
      <c r="H18" s="100"/>
      <c r="I18" s="100"/>
      <c r="J18" s="101"/>
      <c r="K18" s="142"/>
      <c r="L18" s="140"/>
      <c r="M18" s="128"/>
      <c r="N18" s="141"/>
      <c r="O18" s="319"/>
      <c r="P18" s="308"/>
    </row>
    <row r="19" spans="1:18" ht="70.5" customHeight="1" x14ac:dyDescent="0.35">
      <c r="A19" s="283"/>
      <c r="B19" s="329"/>
      <c r="C19" s="313"/>
      <c r="D19" s="314"/>
      <c r="E19" s="315"/>
      <c r="F19" s="99"/>
      <c r="G19" s="100"/>
      <c r="H19" s="100"/>
      <c r="I19" s="100"/>
      <c r="J19" s="101"/>
      <c r="K19" s="143"/>
      <c r="L19" s="140"/>
      <c r="M19" s="128"/>
      <c r="N19" s="141"/>
      <c r="O19" s="319"/>
      <c r="P19" s="308"/>
    </row>
    <row r="20" spans="1:18" ht="70.5" customHeight="1" x14ac:dyDescent="0.35">
      <c r="A20" s="283"/>
      <c r="B20" s="329"/>
      <c r="C20" s="313"/>
      <c r="D20" s="314"/>
      <c r="E20" s="315"/>
      <c r="F20" s="99"/>
      <c r="G20" s="100"/>
      <c r="H20" s="100"/>
      <c r="I20" s="100"/>
      <c r="J20" s="101"/>
      <c r="K20" s="142"/>
      <c r="L20" s="140"/>
      <c r="M20" s="128"/>
      <c r="N20" s="144"/>
      <c r="O20" s="319"/>
      <c r="P20" s="308"/>
    </row>
    <row r="21" spans="1:18" ht="99" customHeight="1" x14ac:dyDescent="0.35">
      <c r="A21" s="283"/>
      <c r="B21" s="329"/>
      <c r="C21" s="313"/>
      <c r="D21" s="314"/>
      <c r="E21" s="315"/>
      <c r="F21" s="99"/>
      <c r="G21" s="100"/>
      <c r="H21" s="100"/>
      <c r="I21" s="100"/>
      <c r="J21" s="101"/>
      <c r="K21" s="142"/>
      <c r="L21" s="140"/>
      <c r="M21" s="128"/>
      <c r="N21" s="144"/>
      <c r="O21" s="319"/>
      <c r="P21" s="308"/>
    </row>
    <row r="22" spans="1:18" ht="70.5" customHeight="1" x14ac:dyDescent="0.35">
      <c r="A22" s="283"/>
      <c r="B22" s="329"/>
      <c r="C22" s="313"/>
      <c r="D22" s="314"/>
      <c r="E22" s="315"/>
      <c r="F22" s="99"/>
      <c r="G22" s="100"/>
      <c r="H22" s="100"/>
      <c r="I22" s="100"/>
      <c r="J22" s="101"/>
      <c r="K22" s="142"/>
      <c r="L22" s="140"/>
      <c r="M22" s="128"/>
      <c r="N22" s="144"/>
      <c r="O22" s="319"/>
      <c r="P22" s="308"/>
    </row>
    <row r="23" spans="1:18" ht="60" customHeight="1" thickBot="1" x14ac:dyDescent="0.4">
      <c r="A23" s="284"/>
      <c r="B23" s="330"/>
      <c r="C23" s="316"/>
      <c r="D23" s="317"/>
      <c r="E23" s="318"/>
      <c r="F23" s="102"/>
      <c r="G23" s="103"/>
      <c r="H23" s="103"/>
      <c r="I23" s="103"/>
      <c r="J23" s="104"/>
      <c r="K23" s="299" t="s">
        <v>50</v>
      </c>
      <c r="L23" s="299"/>
      <c r="M23" s="299"/>
      <c r="N23" s="159">
        <f>(N7+N8+N9+N10+N11+N12+N13+N14+N15+N16)/10</f>
        <v>95.772857610855141</v>
      </c>
      <c r="O23" s="319"/>
      <c r="P23" s="309"/>
    </row>
    <row r="24" spans="1:18" s="32" customFormat="1" ht="65.25" customHeight="1" x14ac:dyDescent="0.35">
      <c r="A24" s="282">
        <v>2</v>
      </c>
      <c r="B24" s="331" t="s">
        <v>72</v>
      </c>
      <c r="C24" s="86">
        <v>19</v>
      </c>
      <c r="D24" s="86">
        <v>19</v>
      </c>
      <c r="E24" s="136">
        <f>D24/C24*100</f>
        <v>100</v>
      </c>
      <c r="F24" s="62" t="s">
        <v>6</v>
      </c>
      <c r="G24" s="59">
        <v>5</v>
      </c>
      <c r="H24" s="59">
        <v>0</v>
      </c>
      <c r="I24" s="59">
        <f>H24/G24*100</f>
        <v>0</v>
      </c>
      <c r="J24" s="60" t="e">
        <f>E24/I24*100</f>
        <v>#DIV/0!</v>
      </c>
      <c r="K24" s="160" t="s">
        <v>69</v>
      </c>
      <c r="L24" s="138">
        <v>215</v>
      </c>
      <c r="M24" s="137">
        <v>219</v>
      </c>
      <c r="N24" s="161">
        <f>M24/L24*100</f>
        <v>101.86046511627906</v>
      </c>
      <c r="O24" s="333" t="e">
        <f>N35*J24/100</f>
        <v>#DIV/0!</v>
      </c>
      <c r="P24" s="307" t="s">
        <v>103</v>
      </c>
      <c r="Q24" s="33"/>
      <c r="R24" s="33"/>
    </row>
    <row r="25" spans="1:18" s="32" customFormat="1" ht="86.25" customHeight="1" x14ac:dyDescent="0.35">
      <c r="A25" s="283"/>
      <c r="B25" s="255"/>
      <c r="C25" s="277" t="s">
        <v>102</v>
      </c>
      <c r="D25" s="278"/>
      <c r="E25" s="336"/>
      <c r="F25" s="61" t="s">
        <v>53</v>
      </c>
      <c r="G25" s="63" t="s">
        <v>56</v>
      </c>
      <c r="H25" s="63"/>
      <c r="I25" s="59" t="e">
        <f>H25/G25*100</f>
        <v>#VALUE!</v>
      </c>
      <c r="J25" s="60" t="e">
        <f>E25/I25*100</f>
        <v>#VALUE!</v>
      </c>
      <c r="K25" s="160" t="s">
        <v>70</v>
      </c>
      <c r="L25" s="138">
        <v>1395.6</v>
      </c>
      <c r="M25" s="137">
        <v>1534.5</v>
      </c>
      <c r="N25" s="161">
        <f t="shared" ref="N25:N26" si="2">M25/L25*100</f>
        <v>109.95270851246777</v>
      </c>
      <c r="O25" s="334"/>
      <c r="P25" s="308"/>
      <c r="Q25" s="34"/>
      <c r="R25" s="33"/>
    </row>
    <row r="26" spans="1:18" ht="71.25" customHeight="1" x14ac:dyDescent="0.35">
      <c r="A26" s="283"/>
      <c r="B26" s="255"/>
      <c r="C26" s="279"/>
      <c r="D26" s="280"/>
      <c r="E26" s="337"/>
      <c r="F26" s="61" t="s">
        <v>52</v>
      </c>
      <c r="G26" s="63"/>
      <c r="H26" s="63"/>
      <c r="I26" s="59" t="e">
        <f>H26/G26*100</f>
        <v>#DIV/0!</v>
      </c>
      <c r="J26" s="60" t="e">
        <f>E26/I26*100</f>
        <v>#DIV/0!</v>
      </c>
      <c r="K26" s="160"/>
      <c r="L26" s="138"/>
      <c r="M26" s="137"/>
      <c r="N26" s="161" t="e">
        <f t="shared" si="2"/>
        <v>#DIV/0!</v>
      </c>
      <c r="O26" s="334"/>
      <c r="P26" s="308"/>
    </row>
    <row r="27" spans="1:18" ht="66.75" customHeight="1" x14ac:dyDescent="0.35">
      <c r="A27" s="283"/>
      <c r="B27" s="255"/>
      <c r="C27" s="279"/>
      <c r="D27" s="280"/>
      <c r="E27" s="337"/>
      <c r="F27" s="61" t="s">
        <v>54</v>
      </c>
      <c r="G27" s="63">
        <v>5</v>
      </c>
      <c r="H27" s="63"/>
      <c r="I27" s="59">
        <f>H27/G27*100</f>
        <v>0</v>
      </c>
      <c r="J27" s="60" t="e">
        <f>E27/I27*100</f>
        <v>#DIV/0!</v>
      </c>
      <c r="K27" s="160"/>
      <c r="L27" s="138"/>
      <c r="M27" s="137"/>
      <c r="N27" s="161"/>
      <c r="O27" s="334"/>
      <c r="P27" s="308"/>
    </row>
    <row r="28" spans="1:18" ht="63.75" customHeight="1" x14ac:dyDescent="0.35">
      <c r="A28" s="283"/>
      <c r="B28" s="255"/>
      <c r="C28" s="279"/>
      <c r="D28" s="280"/>
      <c r="E28" s="337"/>
      <c r="F28" s="62" t="s">
        <v>55</v>
      </c>
      <c r="G28" s="63">
        <v>0</v>
      </c>
      <c r="H28" s="63">
        <v>0</v>
      </c>
      <c r="I28" s="59" t="e">
        <f>H28/G28*100</f>
        <v>#DIV/0!</v>
      </c>
      <c r="J28" s="60" t="e">
        <f>E28/I28*100</f>
        <v>#DIV/0!</v>
      </c>
      <c r="K28" s="160"/>
      <c r="L28" s="138"/>
      <c r="M28" s="137"/>
      <c r="N28" s="162"/>
      <c r="O28" s="334"/>
      <c r="P28" s="308"/>
    </row>
    <row r="29" spans="1:18" ht="57.75" customHeight="1" x14ac:dyDescent="0.35">
      <c r="A29" s="283"/>
      <c r="B29" s="255"/>
      <c r="C29" s="279"/>
      <c r="D29" s="280"/>
      <c r="E29" s="337"/>
      <c r="F29" s="163"/>
      <c r="G29" s="164"/>
      <c r="H29" s="164"/>
      <c r="I29" s="164"/>
      <c r="J29" s="165"/>
      <c r="K29" s="166"/>
      <c r="L29" s="167"/>
      <c r="M29" s="167"/>
      <c r="N29" s="168"/>
      <c r="O29" s="334"/>
      <c r="P29" s="308"/>
    </row>
    <row r="30" spans="1:18" ht="66.75" customHeight="1" x14ac:dyDescent="0.35">
      <c r="A30" s="283"/>
      <c r="B30" s="255"/>
      <c r="C30" s="279"/>
      <c r="D30" s="280"/>
      <c r="E30" s="337"/>
      <c r="F30" s="169"/>
      <c r="G30" s="170"/>
      <c r="H30" s="170"/>
      <c r="I30" s="170"/>
      <c r="J30" s="171"/>
      <c r="K30" s="166"/>
      <c r="L30" s="167"/>
      <c r="M30" s="167"/>
      <c r="N30" s="161"/>
      <c r="O30" s="334"/>
      <c r="P30" s="308"/>
    </row>
    <row r="31" spans="1:18" ht="60" customHeight="1" x14ac:dyDescent="0.35">
      <c r="A31" s="283"/>
      <c r="B31" s="255"/>
      <c r="C31" s="279"/>
      <c r="D31" s="280"/>
      <c r="E31" s="337"/>
      <c r="F31" s="169"/>
      <c r="G31" s="170"/>
      <c r="H31" s="170"/>
      <c r="I31" s="170"/>
      <c r="J31" s="171"/>
      <c r="K31" s="166"/>
      <c r="L31" s="167"/>
      <c r="M31" s="167"/>
      <c r="N31" s="161"/>
      <c r="O31" s="334"/>
      <c r="P31" s="308"/>
    </row>
    <row r="32" spans="1:18" ht="60" customHeight="1" x14ac:dyDescent="0.35">
      <c r="A32" s="283"/>
      <c r="B32" s="255"/>
      <c r="C32" s="279"/>
      <c r="D32" s="280"/>
      <c r="E32" s="337"/>
      <c r="F32" s="169"/>
      <c r="G32" s="170"/>
      <c r="H32" s="170"/>
      <c r="I32" s="170"/>
      <c r="J32" s="171"/>
      <c r="K32" s="172"/>
      <c r="L32" s="167"/>
      <c r="M32" s="167"/>
      <c r="N32" s="161"/>
      <c r="O32" s="334"/>
      <c r="P32" s="308"/>
    </row>
    <row r="33" spans="1:16" ht="23.25" x14ac:dyDescent="0.35">
      <c r="A33" s="283"/>
      <c r="B33" s="255"/>
      <c r="C33" s="279"/>
      <c r="D33" s="280"/>
      <c r="E33" s="337"/>
      <c r="F33" s="169"/>
      <c r="G33" s="170"/>
      <c r="H33" s="170"/>
      <c r="I33" s="170"/>
      <c r="J33" s="171"/>
      <c r="K33" s="172"/>
      <c r="L33" s="167"/>
      <c r="M33" s="167"/>
      <c r="N33" s="161"/>
      <c r="O33" s="334"/>
      <c r="P33" s="308"/>
    </row>
    <row r="34" spans="1:16" ht="23.25" x14ac:dyDescent="0.35">
      <c r="A34" s="283"/>
      <c r="B34" s="255"/>
      <c r="C34" s="279"/>
      <c r="D34" s="280"/>
      <c r="E34" s="337"/>
      <c r="F34" s="169"/>
      <c r="G34" s="170"/>
      <c r="H34" s="170"/>
      <c r="I34" s="170"/>
      <c r="J34" s="171"/>
      <c r="K34" s="173"/>
      <c r="L34" s="167"/>
      <c r="M34" s="167"/>
      <c r="N34" s="161"/>
      <c r="O34" s="334"/>
      <c r="P34" s="308"/>
    </row>
    <row r="35" spans="1:16" ht="409.5" customHeight="1" thickBot="1" x14ac:dyDescent="0.4">
      <c r="A35" s="284"/>
      <c r="B35" s="332"/>
      <c r="C35" s="338"/>
      <c r="D35" s="339"/>
      <c r="E35" s="340"/>
      <c r="F35" s="174"/>
      <c r="G35" s="175"/>
      <c r="H35" s="175"/>
      <c r="I35" s="175"/>
      <c r="J35" s="176"/>
      <c r="K35" s="341" t="s">
        <v>50</v>
      </c>
      <c r="L35" s="342"/>
      <c r="M35" s="343"/>
      <c r="N35" s="177">
        <f>SUM(N24:N25)/2</f>
        <v>105.90658681437341</v>
      </c>
      <c r="O35" s="335"/>
      <c r="P35" s="309"/>
    </row>
    <row r="36" spans="1:16" ht="69.75" x14ac:dyDescent="0.25">
      <c r="A36" s="178"/>
      <c r="B36" s="179">
        <v>1</v>
      </c>
      <c r="C36" s="179">
        <v>2</v>
      </c>
      <c r="D36" s="179">
        <v>3</v>
      </c>
      <c r="E36" s="179" t="s">
        <v>39</v>
      </c>
      <c r="F36" s="179">
        <v>5</v>
      </c>
      <c r="G36" s="179">
        <v>6</v>
      </c>
      <c r="H36" s="179">
        <v>7</v>
      </c>
      <c r="I36" s="179" t="s">
        <v>41</v>
      </c>
      <c r="J36" s="179" t="s">
        <v>44</v>
      </c>
      <c r="K36" s="180">
        <v>10</v>
      </c>
      <c r="L36" s="180">
        <v>11</v>
      </c>
      <c r="M36" s="180">
        <v>12</v>
      </c>
      <c r="N36" s="180" t="s">
        <v>47</v>
      </c>
      <c r="O36" s="181" t="s">
        <v>71</v>
      </c>
      <c r="P36" s="182">
        <v>15</v>
      </c>
    </row>
    <row r="37" spans="1:16" ht="116.25" x14ac:dyDescent="0.35">
      <c r="A37" s="282">
        <v>3</v>
      </c>
      <c r="B37" s="257" t="s">
        <v>269</v>
      </c>
      <c r="C37" s="86">
        <v>11</v>
      </c>
      <c r="D37" s="86">
        <v>9</v>
      </c>
      <c r="E37" s="136">
        <f>D37/C37*100</f>
        <v>81.818181818181827</v>
      </c>
      <c r="F37" s="62" t="s">
        <v>6</v>
      </c>
      <c r="G37" s="108">
        <f>+G39+G40+G41</f>
        <v>80581.899999999994</v>
      </c>
      <c r="H37" s="108">
        <f>+H39+H40+H41</f>
        <v>76183.899999999994</v>
      </c>
      <c r="I37" s="59">
        <f>H37/G37*100</f>
        <v>94.542198682334373</v>
      </c>
      <c r="J37" s="81">
        <f>E37/I37*100</f>
        <v>86.541441767283459</v>
      </c>
      <c r="K37" s="106" t="s">
        <v>81</v>
      </c>
      <c r="L37" s="183">
        <v>99</v>
      </c>
      <c r="M37" s="184">
        <v>99</v>
      </c>
      <c r="N37" s="130">
        <f>M37/L37*100</f>
        <v>100</v>
      </c>
      <c r="O37" s="365">
        <f>(N63*J37)/100</f>
        <v>91.212893395947134</v>
      </c>
      <c r="P37" s="346" t="s">
        <v>57</v>
      </c>
    </row>
    <row r="38" spans="1:16" ht="44.25" customHeight="1" x14ac:dyDescent="0.35">
      <c r="A38" s="283"/>
      <c r="B38" s="258"/>
      <c r="C38" s="310" t="s">
        <v>274</v>
      </c>
      <c r="D38" s="311"/>
      <c r="E38" s="312"/>
      <c r="F38" s="72" t="s">
        <v>53</v>
      </c>
      <c r="G38" s="73"/>
      <c r="H38" s="73"/>
      <c r="I38" s="59" t="e">
        <f t="shared" ref="I38:I41" si="3">H38/G38*100</f>
        <v>#DIV/0!</v>
      </c>
      <c r="J38" s="60" t="e">
        <f t="shared" ref="J38:J41" si="4">E38/I38*100</f>
        <v>#DIV/0!</v>
      </c>
      <c r="K38" s="106" t="s">
        <v>82</v>
      </c>
      <c r="L38" s="135">
        <v>99</v>
      </c>
      <c r="M38" s="184">
        <v>93</v>
      </c>
      <c r="N38" s="130">
        <f t="shared" ref="N38:N60" si="5">M38/L38*100</f>
        <v>93.939393939393938</v>
      </c>
      <c r="O38" s="366"/>
      <c r="P38" s="347"/>
    </row>
    <row r="39" spans="1:16" ht="96" x14ac:dyDescent="0.35">
      <c r="A39" s="283"/>
      <c r="B39" s="258"/>
      <c r="C39" s="313"/>
      <c r="D39" s="314"/>
      <c r="E39" s="315"/>
      <c r="F39" s="72" t="s">
        <v>52</v>
      </c>
      <c r="G39" s="73">
        <v>53512.4</v>
      </c>
      <c r="H39" s="73">
        <v>52515.1</v>
      </c>
      <c r="I39" s="59">
        <f t="shared" si="3"/>
        <v>98.136319806250498</v>
      </c>
      <c r="J39" s="60">
        <f t="shared" si="4"/>
        <v>0</v>
      </c>
      <c r="K39" s="106" t="s">
        <v>83</v>
      </c>
      <c r="L39" s="183">
        <v>39</v>
      </c>
      <c r="M39" s="184">
        <v>67</v>
      </c>
      <c r="N39" s="130">
        <f t="shared" si="5"/>
        <v>171.7948717948718</v>
      </c>
      <c r="O39" s="366"/>
      <c r="P39" s="347"/>
    </row>
    <row r="40" spans="1:16" ht="116.25" x14ac:dyDescent="0.35">
      <c r="A40" s="283"/>
      <c r="B40" s="258"/>
      <c r="C40" s="313"/>
      <c r="D40" s="314"/>
      <c r="E40" s="315"/>
      <c r="F40" s="72" t="s">
        <v>54</v>
      </c>
      <c r="G40" s="108">
        <v>21920.1</v>
      </c>
      <c r="H40" s="73">
        <v>21376.400000000001</v>
      </c>
      <c r="I40" s="59">
        <f t="shared" si="3"/>
        <v>97.519628103886404</v>
      </c>
      <c r="J40" s="60">
        <f t="shared" si="4"/>
        <v>0</v>
      </c>
      <c r="K40" s="106" t="s">
        <v>84</v>
      </c>
      <c r="L40" s="183">
        <v>100</v>
      </c>
      <c r="M40" s="184">
        <v>100</v>
      </c>
      <c r="N40" s="130">
        <f t="shared" si="5"/>
        <v>100</v>
      </c>
      <c r="O40" s="366"/>
      <c r="P40" s="347"/>
    </row>
    <row r="41" spans="1:16" ht="104.25" x14ac:dyDescent="0.35">
      <c r="A41" s="283"/>
      <c r="B41" s="258"/>
      <c r="C41" s="313"/>
      <c r="D41" s="314"/>
      <c r="E41" s="315"/>
      <c r="F41" s="78" t="s">
        <v>55</v>
      </c>
      <c r="G41" s="128">
        <v>5149.3999999999996</v>
      </c>
      <c r="H41" s="73">
        <v>2292.4</v>
      </c>
      <c r="I41" s="59">
        <f t="shared" si="3"/>
        <v>44.51780789994951</v>
      </c>
      <c r="J41" s="60">
        <f t="shared" si="4"/>
        <v>0</v>
      </c>
      <c r="K41" s="106" t="s">
        <v>85</v>
      </c>
      <c r="L41" s="183">
        <v>100</v>
      </c>
      <c r="M41" s="184">
        <v>100</v>
      </c>
      <c r="N41" s="130">
        <f t="shared" si="5"/>
        <v>100</v>
      </c>
      <c r="O41" s="366"/>
      <c r="P41" s="347"/>
    </row>
    <row r="42" spans="1:16" ht="108.75" customHeight="1" x14ac:dyDescent="0.35">
      <c r="A42" s="283"/>
      <c r="B42" s="258"/>
      <c r="C42" s="313"/>
      <c r="D42" s="314"/>
      <c r="E42" s="315"/>
      <c r="F42" s="96"/>
      <c r="G42" s="97"/>
      <c r="H42" s="97"/>
      <c r="I42" s="97"/>
      <c r="J42" s="98"/>
      <c r="K42" s="106" t="s">
        <v>86</v>
      </c>
      <c r="L42" s="79">
        <v>0</v>
      </c>
      <c r="M42" s="79">
        <v>0</v>
      </c>
      <c r="N42" s="130">
        <v>100</v>
      </c>
      <c r="O42" s="366"/>
      <c r="P42" s="347"/>
    </row>
    <row r="43" spans="1:16" ht="77.25" customHeight="1" x14ac:dyDescent="0.35">
      <c r="A43" s="283"/>
      <c r="B43" s="258"/>
      <c r="C43" s="313"/>
      <c r="D43" s="314"/>
      <c r="E43" s="315"/>
      <c r="F43" s="99"/>
      <c r="G43" s="100"/>
      <c r="H43" s="100"/>
      <c r="I43" s="100"/>
      <c r="J43" s="101"/>
      <c r="K43" s="106" t="s">
        <v>104</v>
      </c>
      <c r="L43" s="79">
        <v>95</v>
      </c>
      <c r="M43" s="79">
        <v>95</v>
      </c>
      <c r="N43" s="130">
        <f t="shared" si="5"/>
        <v>100</v>
      </c>
      <c r="O43" s="366"/>
      <c r="P43" s="347"/>
    </row>
    <row r="44" spans="1:16" ht="93" x14ac:dyDescent="0.35">
      <c r="A44" s="283"/>
      <c r="B44" s="258"/>
      <c r="C44" s="313"/>
      <c r="D44" s="314"/>
      <c r="E44" s="315"/>
      <c r="F44" s="99"/>
      <c r="G44" s="100"/>
      <c r="H44" s="100"/>
      <c r="I44" s="100"/>
      <c r="J44" s="101"/>
      <c r="K44" s="106" t="s">
        <v>105</v>
      </c>
      <c r="L44" s="79">
        <v>2</v>
      </c>
      <c r="M44" s="79">
        <v>0</v>
      </c>
      <c r="N44" s="130">
        <f t="shared" si="5"/>
        <v>0</v>
      </c>
      <c r="O44" s="366"/>
      <c r="P44" s="347"/>
    </row>
    <row r="45" spans="1:16" ht="93" x14ac:dyDescent="0.35">
      <c r="A45" s="283"/>
      <c r="B45" s="258"/>
      <c r="C45" s="313"/>
      <c r="D45" s="314"/>
      <c r="E45" s="315"/>
      <c r="F45" s="99"/>
      <c r="G45" s="100"/>
      <c r="H45" s="100"/>
      <c r="I45" s="100"/>
      <c r="J45" s="101"/>
      <c r="K45" s="106" t="s">
        <v>106</v>
      </c>
      <c r="L45" s="79">
        <v>100</v>
      </c>
      <c r="M45" s="79">
        <v>100</v>
      </c>
      <c r="N45" s="130">
        <f t="shared" si="5"/>
        <v>100</v>
      </c>
      <c r="O45" s="366"/>
      <c r="P45" s="347"/>
    </row>
    <row r="46" spans="1:16" s="44" customFormat="1" ht="93" x14ac:dyDescent="0.35">
      <c r="A46" s="283"/>
      <c r="B46" s="258"/>
      <c r="C46" s="313"/>
      <c r="D46" s="314"/>
      <c r="E46" s="315"/>
      <c r="F46" s="99"/>
      <c r="G46" s="100"/>
      <c r="H46" s="100"/>
      <c r="I46" s="100"/>
      <c r="J46" s="101"/>
      <c r="K46" s="106" t="s">
        <v>107</v>
      </c>
      <c r="L46" s="79">
        <v>63</v>
      </c>
      <c r="M46" s="79">
        <v>63</v>
      </c>
      <c r="N46" s="130">
        <f t="shared" si="5"/>
        <v>100</v>
      </c>
      <c r="O46" s="366"/>
      <c r="P46" s="347"/>
    </row>
    <row r="47" spans="1:16" s="44" customFormat="1" ht="69.75" x14ac:dyDescent="0.35">
      <c r="A47" s="283"/>
      <c r="B47" s="258"/>
      <c r="C47" s="313"/>
      <c r="D47" s="314"/>
      <c r="E47" s="315"/>
      <c r="F47" s="99"/>
      <c r="G47" s="100"/>
      <c r="H47" s="100"/>
      <c r="I47" s="100"/>
      <c r="J47" s="101"/>
      <c r="K47" s="106" t="s">
        <v>108</v>
      </c>
      <c r="L47" s="79">
        <v>80</v>
      </c>
      <c r="M47" s="79">
        <v>82.6</v>
      </c>
      <c r="N47" s="130">
        <f t="shared" si="5"/>
        <v>103.25</v>
      </c>
      <c r="O47" s="366"/>
      <c r="P47" s="347"/>
    </row>
    <row r="48" spans="1:16" s="44" customFormat="1" ht="69.75" x14ac:dyDescent="0.35">
      <c r="A48" s="283"/>
      <c r="B48" s="258"/>
      <c r="C48" s="313"/>
      <c r="D48" s="314"/>
      <c r="E48" s="315"/>
      <c r="F48" s="99"/>
      <c r="G48" s="100"/>
      <c r="H48" s="100"/>
      <c r="I48" s="100"/>
      <c r="J48" s="101"/>
      <c r="K48" s="106" t="s">
        <v>109</v>
      </c>
      <c r="L48" s="79">
        <v>10.3</v>
      </c>
      <c r="M48" s="79">
        <v>26</v>
      </c>
      <c r="N48" s="130">
        <f t="shared" si="5"/>
        <v>252.42718446601938</v>
      </c>
      <c r="O48" s="366"/>
      <c r="P48" s="347"/>
    </row>
    <row r="49" spans="1:16" s="44" customFormat="1" ht="69.75" x14ac:dyDescent="0.35">
      <c r="A49" s="283"/>
      <c r="B49" s="258"/>
      <c r="C49" s="313"/>
      <c r="D49" s="314"/>
      <c r="E49" s="315"/>
      <c r="F49" s="99"/>
      <c r="G49" s="100"/>
      <c r="H49" s="100"/>
      <c r="I49" s="100"/>
      <c r="J49" s="101"/>
      <c r="K49" s="106" t="s">
        <v>110</v>
      </c>
      <c r="L49" s="79">
        <v>59</v>
      </c>
      <c r="M49" s="79">
        <v>59</v>
      </c>
      <c r="N49" s="130">
        <f t="shared" si="5"/>
        <v>100</v>
      </c>
      <c r="O49" s="366"/>
      <c r="P49" s="347"/>
    </row>
    <row r="50" spans="1:16" s="44" customFormat="1" ht="69.75" x14ac:dyDescent="0.35">
      <c r="A50" s="283"/>
      <c r="B50" s="258"/>
      <c r="C50" s="313"/>
      <c r="D50" s="314"/>
      <c r="E50" s="315"/>
      <c r="F50" s="99"/>
      <c r="G50" s="100"/>
      <c r="H50" s="100"/>
      <c r="I50" s="100"/>
      <c r="J50" s="101"/>
      <c r="K50" s="106" t="s">
        <v>111</v>
      </c>
      <c r="L50" s="79">
        <v>75</v>
      </c>
      <c r="M50" s="79">
        <v>75</v>
      </c>
      <c r="N50" s="130">
        <f t="shared" si="5"/>
        <v>100</v>
      </c>
      <c r="O50" s="366"/>
      <c r="P50" s="347"/>
    </row>
    <row r="51" spans="1:16" s="44" customFormat="1" ht="93" x14ac:dyDescent="0.35">
      <c r="A51" s="283"/>
      <c r="B51" s="258"/>
      <c r="C51" s="313"/>
      <c r="D51" s="314"/>
      <c r="E51" s="315"/>
      <c r="F51" s="99"/>
      <c r="G51" s="100"/>
      <c r="H51" s="100"/>
      <c r="I51" s="100"/>
      <c r="J51" s="101"/>
      <c r="K51" s="106" t="s">
        <v>112</v>
      </c>
      <c r="L51" s="79">
        <v>80</v>
      </c>
      <c r="M51" s="79">
        <v>80</v>
      </c>
      <c r="N51" s="130">
        <f t="shared" si="5"/>
        <v>100</v>
      </c>
      <c r="O51" s="366"/>
      <c r="P51" s="347"/>
    </row>
    <row r="52" spans="1:16" s="44" customFormat="1" ht="116.25" x14ac:dyDescent="0.35">
      <c r="A52" s="283"/>
      <c r="B52" s="258"/>
      <c r="C52" s="313"/>
      <c r="D52" s="314"/>
      <c r="E52" s="315"/>
      <c r="F52" s="99"/>
      <c r="G52" s="100"/>
      <c r="H52" s="100"/>
      <c r="I52" s="100"/>
      <c r="J52" s="101"/>
      <c r="K52" s="106" t="s">
        <v>113</v>
      </c>
      <c r="L52" s="79">
        <v>97</v>
      </c>
      <c r="M52" s="79">
        <v>98</v>
      </c>
      <c r="N52" s="130">
        <f t="shared" si="5"/>
        <v>101.03092783505154</v>
      </c>
      <c r="O52" s="366"/>
      <c r="P52" s="347"/>
    </row>
    <row r="53" spans="1:16" s="44" customFormat="1" ht="46.5" x14ac:dyDescent="0.35">
      <c r="A53" s="283"/>
      <c r="B53" s="258"/>
      <c r="C53" s="313"/>
      <c r="D53" s="314"/>
      <c r="E53" s="315"/>
      <c r="F53" s="99"/>
      <c r="G53" s="100"/>
      <c r="H53" s="100"/>
      <c r="I53" s="100"/>
      <c r="J53" s="101"/>
      <c r="K53" s="106" t="s">
        <v>114</v>
      </c>
      <c r="L53" s="79">
        <v>70</v>
      </c>
      <c r="M53" s="79">
        <v>100</v>
      </c>
      <c r="N53" s="130">
        <f t="shared" si="5"/>
        <v>142.85714285714286</v>
      </c>
      <c r="O53" s="366"/>
      <c r="P53" s="347"/>
    </row>
    <row r="54" spans="1:16" s="44" customFormat="1" ht="69.75" x14ac:dyDescent="0.35">
      <c r="A54" s="283"/>
      <c r="B54" s="258"/>
      <c r="C54" s="313"/>
      <c r="D54" s="314"/>
      <c r="E54" s="315"/>
      <c r="F54" s="99"/>
      <c r="G54" s="100"/>
      <c r="H54" s="100"/>
      <c r="I54" s="100"/>
      <c r="J54" s="101"/>
      <c r="K54" s="106" t="s">
        <v>115</v>
      </c>
      <c r="L54" s="79">
        <v>92</v>
      </c>
      <c r="M54" s="79">
        <v>96</v>
      </c>
      <c r="N54" s="130">
        <f t="shared" si="5"/>
        <v>104.34782608695652</v>
      </c>
      <c r="O54" s="366"/>
      <c r="P54" s="347"/>
    </row>
    <row r="55" spans="1:16" ht="93" x14ac:dyDescent="0.35">
      <c r="A55" s="283"/>
      <c r="B55" s="258"/>
      <c r="C55" s="313"/>
      <c r="D55" s="314"/>
      <c r="E55" s="315"/>
      <c r="F55" s="99"/>
      <c r="G55" s="100"/>
      <c r="H55" s="100"/>
      <c r="I55" s="100"/>
      <c r="J55" s="101"/>
      <c r="K55" s="106" t="s">
        <v>116</v>
      </c>
      <c r="L55" s="79">
        <v>95</v>
      </c>
      <c r="M55" s="79">
        <v>92</v>
      </c>
      <c r="N55" s="130">
        <f t="shared" si="5"/>
        <v>96.84210526315789</v>
      </c>
      <c r="O55" s="366"/>
      <c r="P55" s="347"/>
    </row>
    <row r="56" spans="1:16" ht="46.5" x14ac:dyDescent="0.35">
      <c r="A56" s="283"/>
      <c r="B56" s="258"/>
      <c r="C56" s="313"/>
      <c r="D56" s="314"/>
      <c r="E56" s="315"/>
      <c r="F56" s="99"/>
      <c r="G56" s="100"/>
      <c r="H56" s="100"/>
      <c r="I56" s="100"/>
      <c r="J56" s="101"/>
      <c r="K56" s="106" t="s">
        <v>117</v>
      </c>
      <c r="L56" s="79">
        <v>15</v>
      </c>
      <c r="M56" s="79">
        <v>11</v>
      </c>
      <c r="N56" s="130">
        <f t="shared" si="5"/>
        <v>73.333333333333329</v>
      </c>
      <c r="O56" s="366"/>
      <c r="P56" s="347"/>
    </row>
    <row r="57" spans="1:16" ht="116.25" x14ac:dyDescent="0.35">
      <c r="A57" s="283"/>
      <c r="B57" s="258"/>
      <c r="C57" s="313"/>
      <c r="D57" s="314"/>
      <c r="E57" s="315"/>
      <c r="F57" s="99"/>
      <c r="G57" s="100"/>
      <c r="H57" s="100"/>
      <c r="I57" s="100"/>
      <c r="J57" s="101"/>
      <c r="K57" s="106" t="s">
        <v>118</v>
      </c>
      <c r="L57" s="79">
        <v>25</v>
      </c>
      <c r="M57" s="79">
        <v>25</v>
      </c>
      <c r="N57" s="130">
        <f t="shared" si="5"/>
        <v>100</v>
      </c>
      <c r="O57" s="366"/>
      <c r="P57" s="347"/>
    </row>
    <row r="58" spans="1:16" ht="69.75" x14ac:dyDescent="0.35">
      <c r="A58" s="283"/>
      <c r="B58" s="258"/>
      <c r="C58" s="313"/>
      <c r="D58" s="314"/>
      <c r="E58" s="315"/>
      <c r="F58" s="99"/>
      <c r="G58" s="100"/>
      <c r="H58" s="100"/>
      <c r="I58" s="100"/>
      <c r="J58" s="101"/>
      <c r="K58" s="106" t="s">
        <v>119</v>
      </c>
      <c r="L58" s="79">
        <v>83</v>
      </c>
      <c r="M58" s="79">
        <v>74.5</v>
      </c>
      <c r="N58" s="130">
        <f t="shared" si="5"/>
        <v>89.759036144578303</v>
      </c>
      <c r="O58" s="366"/>
      <c r="P58" s="347"/>
    </row>
    <row r="59" spans="1:16" ht="69.75" x14ac:dyDescent="0.35">
      <c r="A59" s="283"/>
      <c r="B59" s="258"/>
      <c r="C59" s="313"/>
      <c r="D59" s="314"/>
      <c r="E59" s="315"/>
      <c r="F59" s="99"/>
      <c r="G59" s="100"/>
      <c r="H59" s="100"/>
      <c r="I59" s="100"/>
      <c r="J59" s="101"/>
      <c r="K59" s="185" t="s">
        <v>120</v>
      </c>
      <c r="L59" s="79">
        <v>24661.4</v>
      </c>
      <c r="M59" s="186">
        <v>24655</v>
      </c>
      <c r="N59" s="130">
        <f t="shared" si="5"/>
        <v>99.974048513060893</v>
      </c>
      <c r="O59" s="366"/>
      <c r="P59" s="347"/>
    </row>
    <row r="60" spans="1:16" ht="69.75" x14ac:dyDescent="0.35">
      <c r="A60" s="283"/>
      <c r="B60" s="258"/>
      <c r="C60" s="313"/>
      <c r="D60" s="314"/>
      <c r="E60" s="315"/>
      <c r="F60" s="99"/>
      <c r="G60" s="100"/>
      <c r="H60" s="100"/>
      <c r="I60" s="100"/>
      <c r="J60" s="101"/>
      <c r="K60" s="185" t="s">
        <v>121</v>
      </c>
      <c r="L60" s="79">
        <v>22195.3</v>
      </c>
      <c r="M60" s="186">
        <v>22194.1</v>
      </c>
      <c r="N60" s="130">
        <f t="shared" si="5"/>
        <v>99.994593449964626</v>
      </c>
      <c r="O60" s="366"/>
      <c r="P60" s="347"/>
    </row>
    <row r="61" spans="1:16" ht="23.25" x14ac:dyDescent="0.35">
      <c r="A61" s="283"/>
      <c r="B61" s="258"/>
      <c r="C61" s="313"/>
      <c r="D61" s="314"/>
      <c r="E61" s="315"/>
      <c r="F61" s="99"/>
      <c r="G61" s="100"/>
      <c r="H61" s="100"/>
      <c r="I61" s="100"/>
      <c r="J61" s="101"/>
      <c r="K61" s="185"/>
      <c r="L61" s="79"/>
      <c r="M61" s="79"/>
      <c r="N61" s="130"/>
      <c r="O61" s="366"/>
      <c r="P61" s="347"/>
    </row>
    <row r="62" spans="1:16" ht="23.25" x14ac:dyDescent="0.35">
      <c r="A62" s="283"/>
      <c r="B62" s="258"/>
      <c r="C62" s="313"/>
      <c r="D62" s="314"/>
      <c r="E62" s="315"/>
      <c r="F62" s="99"/>
      <c r="G62" s="100"/>
      <c r="H62" s="100"/>
      <c r="I62" s="100"/>
      <c r="J62" s="101"/>
      <c r="K62" s="185"/>
      <c r="L62" s="79"/>
      <c r="M62" s="79"/>
      <c r="N62" s="130"/>
      <c r="O62" s="366"/>
      <c r="P62" s="347"/>
    </row>
    <row r="63" spans="1:16" ht="51" customHeight="1" thickBot="1" x14ac:dyDescent="0.4">
      <c r="A63" s="284"/>
      <c r="B63" s="285"/>
      <c r="C63" s="316"/>
      <c r="D63" s="317"/>
      <c r="E63" s="318"/>
      <c r="F63" s="102"/>
      <c r="G63" s="103"/>
      <c r="H63" s="103"/>
      <c r="I63" s="103"/>
      <c r="J63" s="104"/>
      <c r="K63" s="77" t="s">
        <v>50</v>
      </c>
      <c r="L63" s="77"/>
      <c r="M63" s="77"/>
      <c r="N63" s="159">
        <f>(N37+N38+N39+N40+N41+N42+N43+N44+N45+N46+N47+N48+N49+N50+N51+N52+N53+N54+N55+N56+N57+N58+N59+N60)/24</f>
        <v>105.39793598681378</v>
      </c>
      <c r="O63" s="367"/>
      <c r="P63" s="361"/>
    </row>
    <row r="64" spans="1:16" ht="75" customHeight="1" x14ac:dyDescent="0.35">
      <c r="A64" s="357">
        <v>4</v>
      </c>
      <c r="B64" s="331" t="s">
        <v>248</v>
      </c>
      <c r="C64" s="83">
        <v>10</v>
      </c>
      <c r="D64" s="83">
        <v>10</v>
      </c>
      <c r="E64" s="136">
        <f>D64/C64*100</f>
        <v>100</v>
      </c>
      <c r="F64" s="62" t="s">
        <v>6</v>
      </c>
      <c r="G64" s="59">
        <f>SUM(G65:G68)</f>
        <v>53</v>
      </c>
      <c r="H64" s="59">
        <f>SUM(H65:H68)</f>
        <v>53</v>
      </c>
      <c r="I64" s="59">
        <f>H64/G64*100</f>
        <v>100</v>
      </c>
      <c r="J64" s="60">
        <f>E64/I64*100</f>
        <v>100</v>
      </c>
      <c r="K64" s="187" t="s">
        <v>137</v>
      </c>
      <c r="L64" s="93">
        <v>20</v>
      </c>
      <c r="M64" s="94">
        <v>12</v>
      </c>
      <c r="N64" s="130">
        <f>M64/L64*100</f>
        <v>60</v>
      </c>
      <c r="O64" s="358">
        <f>N81*J64/100</f>
        <v>98</v>
      </c>
      <c r="P64" s="360" t="s">
        <v>57</v>
      </c>
    </row>
    <row r="65" spans="1:16" ht="45" customHeight="1" x14ac:dyDescent="0.35">
      <c r="A65" s="283"/>
      <c r="B65" s="258"/>
      <c r="C65" s="310" t="s">
        <v>136</v>
      </c>
      <c r="D65" s="311"/>
      <c r="E65" s="312"/>
      <c r="F65" s="72" t="s">
        <v>53</v>
      </c>
      <c r="G65" s="73"/>
      <c r="H65" s="73"/>
      <c r="I65" s="59" t="e">
        <f>H65/G65*100</f>
        <v>#DIV/0!</v>
      </c>
      <c r="J65" s="60" t="e">
        <v>#DIV/0!</v>
      </c>
      <c r="K65" s="188" t="s">
        <v>138</v>
      </c>
      <c r="L65" s="88">
        <v>9</v>
      </c>
      <c r="M65" s="94">
        <v>13</v>
      </c>
      <c r="N65" s="130">
        <f t="shared" ref="N65:N73" si="6">M65/L65*100</f>
        <v>144.44444444444443</v>
      </c>
      <c r="O65" s="345"/>
      <c r="P65" s="347"/>
    </row>
    <row r="66" spans="1:16" ht="96" x14ac:dyDescent="0.35">
      <c r="A66" s="283"/>
      <c r="B66" s="258"/>
      <c r="C66" s="313"/>
      <c r="D66" s="314"/>
      <c r="E66" s="315"/>
      <c r="F66" s="72" t="s">
        <v>52</v>
      </c>
      <c r="G66" s="73"/>
      <c r="H66" s="73"/>
      <c r="I66" s="59" t="e">
        <f t="shared" ref="I66:I68" si="7">H66/G66*100</f>
        <v>#DIV/0!</v>
      </c>
      <c r="J66" s="60">
        <v>0</v>
      </c>
      <c r="K66" s="188" t="s">
        <v>139</v>
      </c>
      <c r="L66" s="93">
        <v>418</v>
      </c>
      <c r="M66" s="94">
        <v>452.7</v>
      </c>
      <c r="N66" s="130">
        <f t="shared" si="6"/>
        <v>108.30143540669856</v>
      </c>
      <c r="O66" s="345"/>
      <c r="P66" s="347"/>
    </row>
    <row r="67" spans="1:16" ht="74.25" x14ac:dyDescent="0.35">
      <c r="A67" s="283"/>
      <c r="B67" s="258"/>
      <c r="C67" s="313"/>
      <c r="D67" s="314"/>
      <c r="E67" s="315"/>
      <c r="F67" s="72" t="s">
        <v>54</v>
      </c>
      <c r="G67" s="73">
        <v>53</v>
      </c>
      <c r="H67" s="73">
        <v>53</v>
      </c>
      <c r="I67" s="59">
        <f t="shared" si="7"/>
        <v>100</v>
      </c>
      <c r="J67" s="60">
        <v>0</v>
      </c>
      <c r="K67" s="188" t="s">
        <v>140</v>
      </c>
      <c r="L67" s="93">
        <v>0</v>
      </c>
      <c r="M67" s="94">
        <v>0</v>
      </c>
      <c r="N67" s="130" t="e">
        <f t="shared" si="6"/>
        <v>#DIV/0!</v>
      </c>
      <c r="O67" s="345"/>
      <c r="P67" s="347"/>
    </row>
    <row r="68" spans="1:16" s="45" customFormat="1" ht="139.5" x14ac:dyDescent="0.35">
      <c r="A68" s="283"/>
      <c r="B68" s="258"/>
      <c r="C68" s="313"/>
      <c r="D68" s="314"/>
      <c r="E68" s="315"/>
      <c r="F68" s="72" t="s">
        <v>55</v>
      </c>
      <c r="G68" s="73"/>
      <c r="H68" s="73"/>
      <c r="I68" s="59" t="e">
        <f t="shared" si="7"/>
        <v>#DIV/0!</v>
      </c>
      <c r="J68" s="60">
        <v>0</v>
      </c>
      <c r="K68" s="188" t="s">
        <v>141</v>
      </c>
      <c r="L68" s="93">
        <v>9</v>
      </c>
      <c r="M68" s="94">
        <v>13</v>
      </c>
      <c r="N68" s="130">
        <f t="shared" si="6"/>
        <v>144.44444444444443</v>
      </c>
      <c r="O68" s="345"/>
      <c r="P68" s="347"/>
    </row>
    <row r="69" spans="1:16" s="45" customFormat="1" ht="93" x14ac:dyDescent="0.35">
      <c r="A69" s="283"/>
      <c r="B69" s="258"/>
      <c r="C69" s="313"/>
      <c r="D69" s="314"/>
      <c r="E69" s="315"/>
      <c r="F69" s="72"/>
      <c r="G69" s="73"/>
      <c r="H69" s="73"/>
      <c r="I69" s="59"/>
      <c r="J69" s="60"/>
      <c r="K69" s="188" t="s">
        <v>142</v>
      </c>
      <c r="L69" s="93">
        <v>1</v>
      </c>
      <c r="M69" s="94">
        <v>3</v>
      </c>
      <c r="N69" s="130">
        <f t="shared" si="6"/>
        <v>300</v>
      </c>
      <c r="O69" s="345"/>
      <c r="P69" s="347"/>
    </row>
    <row r="70" spans="1:16" s="45" customFormat="1" ht="69.75" x14ac:dyDescent="0.35">
      <c r="A70" s="283"/>
      <c r="B70" s="258"/>
      <c r="C70" s="313"/>
      <c r="D70" s="314"/>
      <c r="E70" s="315"/>
      <c r="F70" s="72"/>
      <c r="G70" s="73"/>
      <c r="H70" s="73"/>
      <c r="I70" s="59"/>
      <c r="J70" s="60"/>
      <c r="K70" s="188" t="s">
        <v>143</v>
      </c>
      <c r="L70" s="93">
        <v>5</v>
      </c>
      <c r="M70" s="94">
        <v>1</v>
      </c>
      <c r="N70" s="130">
        <f t="shared" si="6"/>
        <v>20</v>
      </c>
      <c r="O70" s="345"/>
      <c r="P70" s="347"/>
    </row>
    <row r="71" spans="1:16" s="45" customFormat="1" ht="69.75" x14ac:dyDescent="0.35">
      <c r="A71" s="283"/>
      <c r="B71" s="258"/>
      <c r="C71" s="313"/>
      <c r="D71" s="314"/>
      <c r="E71" s="315"/>
      <c r="F71" s="72"/>
      <c r="G71" s="73"/>
      <c r="H71" s="73"/>
      <c r="I71" s="59"/>
      <c r="J71" s="60"/>
      <c r="K71" s="188" t="s">
        <v>144</v>
      </c>
      <c r="L71" s="93">
        <v>0</v>
      </c>
      <c r="M71" s="94">
        <v>0</v>
      </c>
      <c r="N71" s="130" t="e">
        <f t="shared" si="6"/>
        <v>#DIV/0!</v>
      </c>
      <c r="O71" s="345"/>
      <c r="P71" s="347"/>
    </row>
    <row r="72" spans="1:16" s="45" customFormat="1" ht="69.75" x14ac:dyDescent="0.35">
      <c r="A72" s="283"/>
      <c r="B72" s="258"/>
      <c r="C72" s="313"/>
      <c r="D72" s="314"/>
      <c r="E72" s="315"/>
      <c r="F72" s="72"/>
      <c r="G72" s="73"/>
      <c r="H72" s="73"/>
      <c r="I72" s="59"/>
      <c r="J72" s="60"/>
      <c r="K72" s="188" t="s">
        <v>145</v>
      </c>
      <c r="L72" s="93">
        <v>4</v>
      </c>
      <c r="M72" s="94">
        <v>2</v>
      </c>
      <c r="N72" s="130">
        <f t="shared" si="6"/>
        <v>50</v>
      </c>
      <c r="O72" s="345"/>
      <c r="P72" s="347"/>
    </row>
    <row r="73" spans="1:16" s="45" customFormat="1" ht="116.25" x14ac:dyDescent="0.35">
      <c r="A73" s="283"/>
      <c r="B73" s="258"/>
      <c r="C73" s="313"/>
      <c r="D73" s="314"/>
      <c r="E73" s="315"/>
      <c r="F73" s="72"/>
      <c r="G73" s="73"/>
      <c r="H73" s="73"/>
      <c r="I73" s="59"/>
      <c r="J73" s="60"/>
      <c r="K73" s="188" t="s">
        <v>146</v>
      </c>
      <c r="L73" s="93">
        <v>233.7</v>
      </c>
      <c r="M73" s="94">
        <v>263.5</v>
      </c>
      <c r="N73" s="130">
        <f t="shared" si="6"/>
        <v>112.75139067180146</v>
      </c>
      <c r="O73" s="345"/>
      <c r="P73" s="347"/>
    </row>
    <row r="74" spans="1:16" ht="23.25" x14ac:dyDescent="0.35">
      <c r="A74" s="283"/>
      <c r="B74" s="258"/>
      <c r="C74" s="313"/>
      <c r="D74" s="314"/>
      <c r="E74" s="315"/>
      <c r="F74" s="78"/>
      <c r="G74" s="73"/>
      <c r="H74" s="73"/>
      <c r="I74" s="59"/>
      <c r="J74" s="60"/>
      <c r="K74" s="188"/>
      <c r="L74" s="93"/>
      <c r="M74" s="94"/>
      <c r="N74" s="130" t="e">
        <f t="shared" ref="N74:N79" si="8">M74/L74*100</f>
        <v>#DIV/0!</v>
      </c>
      <c r="O74" s="345"/>
      <c r="P74" s="347"/>
    </row>
    <row r="75" spans="1:16" ht="23.25" x14ac:dyDescent="0.35">
      <c r="A75" s="283"/>
      <c r="B75" s="258"/>
      <c r="C75" s="313"/>
      <c r="D75" s="314"/>
      <c r="E75" s="315"/>
      <c r="F75" s="96"/>
      <c r="G75" s="97"/>
      <c r="H75" s="97"/>
      <c r="I75" s="97"/>
      <c r="J75" s="98"/>
      <c r="K75" s="158"/>
      <c r="L75" s="79"/>
      <c r="M75" s="79"/>
      <c r="N75" s="130" t="e">
        <f t="shared" si="8"/>
        <v>#DIV/0!</v>
      </c>
      <c r="O75" s="345"/>
      <c r="P75" s="347"/>
    </row>
    <row r="76" spans="1:16" ht="23.25" x14ac:dyDescent="0.35">
      <c r="A76" s="283"/>
      <c r="B76" s="258"/>
      <c r="C76" s="313"/>
      <c r="D76" s="314"/>
      <c r="E76" s="315"/>
      <c r="F76" s="99"/>
      <c r="G76" s="100"/>
      <c r="H76" s="100"/>
      <c r="I76" s="100"/>
      <c r="J76" s="101"/>
      <c r="K76" s="158"/>
      <c r="L76" s="79"/>
      <c r="M76" s="79"/>
      <c r="N76" s="130" t="e">
        <f t="shared" si="8"/>
        <v>#DIV/0!</v>
      </c>
      <c r="O76" s="345"/>
      <c r="P76" s="347"/>
    </row>
    <row r="77" spans="1:16" ht="23.25" x14ac:dyDescent="0.35">
      <c r="A77" s="283"/>
      <c r="B77" s="258"/>
      <c r="C77" s="313"/>
      <c r="D77" s="314"/>
      <c r="E77" s="315"/>
      <c r="F77" s="99"/>
      <c r="G77" s="100"/>
      <c r="H77" s="100"/>
      <c r="I77" s="100"/>
      <c r="J77" s="101"/>
      <c r="K77" s="158"/>
      <c r="L77" s="79"/>
      <c r="M77" s="79"/>
      <c r="N77" s="130" t="e">
        <f t="shared" si="8"/>
        <v>#DIV/0!</v>
      </c>
      <c r="O77" s="345"/>
      <c r="P77" s="347"/>
    </row>
    <row r="78" spans="1:16" ht="23.25" x14ac:dyDescent="0.35">
      <c r="A78" s="283"/>
      <c r="B78" s="258"/>
      <c r="C78" s="313"/>
      <c r="D78" s="314"/>
      <c r="E78" s="315"/>
      <c r="F78" s="99"/>
      <c r="G78" s="100"/>
      <c r="H78" s="100"/>
      <c r="I78" s="100"/>
      <c r="J78" s="101"/>
      <c r="K78" s="158"/>
      <c r="L78" s="79"/>
      <c r="M78" s="79"/>
      <c r="N78" s="130" t="e">
        <f t="shared" si="8"/>
        <v>#DIV/0!</v>
      </c>
      <c r="O78" s="345"/>
      <c r="P78" s="347"/>
    </row>
    <row r="79" spans="1:16" ht="23.25" x14ac:dyDescent="0.35">
      <c r="A79" s="283"/>
      <c r="B79" s="258"/>
      <c r="C79" s="313"/>
      <c r="D79" s="314"/>
      <c r="E79" s="315"/>
      <c r="F79" s="99"/>
      <c r="G79" s="100"/>
      <c r="H79" s="100"/>
      <c r="I79" s="100"/>
      <c r="J79" s="101"/>
      <c r="K79" s="158"/>
      <c r="L79" s="79"/>
      <c r="M79" s="79"/>
      <c r="N79" s="130" t="e">
        <f t="shared" si="8"/>
        <v>#DIV/0!</v>
      </c>
      <c r="O79" s="345"/>
      <c r="P79" s="347"/>
    </row>
    <row r="80" spans="1:16" ht="23.25" x14ac:dyDescent="0.35">
      <c r="A80" s="283"/>
      <c r="B80" s="258"/>
      <c r="C80" s="313"/>
      <c r="D80" s="314"/>
      <c r="E80" s="315"/>
      <c r="F80" s="99"/>
      <c r="G80" s="100"/>
      <c r="H80" s="100"/>
      <c r="I80" s="100"/>
      <c r="J80" s="101"/>
      <c r="K80" s="77"/>
      <c r="L80" s="79"/>
      <c r="M80" s="79"/>
      <c r="N80" s="130" t="e">
        <f>(N63+N64+N65+N66+N67+N68+N69+N70+N71+N72)/10</f>
        <v>#DIV/0!</v>
      </c>
      <c r="O80" s="345"/>
      <c r="P80" s="347"/>
    </row>
    <row r="81" spans="1:16" ht="66" customHeight="1" thickBot="1" x14ac:dyDescent="0.4">
      <c r="A81" s="284"/>
      <c r="B81" s="285"/>
      <c r="C81" s="316"/>
      <c r="D81" s="317"/>
      <c r="E81" s="318"/>
      <c r="F81" s="102"/>
      <c r="G81" s="103"/>
      <c r="H81" s="103"/>
      <c r="I81" s="103"/>
      <c r="J81" s="104"/>
      <c r="K81" s="362" t="s">
        <v>50</v>
      </c>
      <c r="L81" s="363"/>
      <c r="M81" s="364"/>
      <c r="N81" s="189">
        <v>98</v>
      </c>
      <c r="O81" s="359"/>
      <c r="P81" s="361"/>
    </row>
    <row r="82" spans="1:16" ht="50.25" x14ac:dyDescent="0.35">
      <c r="A82" s="286">
        <v>5</v>
      </c>
      <c r="B82" s="374" t="s">
        <v>235</v>
      </c>
      <c r="C82" s="190">
        <v>1</v>
      </c>
      <c r="D82" s="190">
        <v>1</v>
      </c>
      <c r="E82" s="86">
        <f>D82/C82*100</f>
        <v>100</v>
      </c>
      <c r="F82" s="62" t="s">
        <v>6</v>
      </c>
      <c r="G82" s="59">
        <f>G84+G85</f>
        <v>3228</v>
      </c>
      <c r="H82" s="59">
        <f>H84+H85</f>
        <v>2083.4</v>
      </c>
      <c r="I82" s="59">
        <f>H82/G82*100</f>
        <v>64.541511771995047</v>
      </c>
      <c r="J82" s="60">
        <f>E82/I82*100</f>
        <v>154.93904195065758</v>
      </c>
      <c r="K82" s="191" t="s">
        <v>98</v>
      </c>
      <c r="L82" s="192">
        <v>0</v>
      </c>
      <c r="M82" s="193">
        <v>0</v>
      </c>
      <c r="N82" s="130">
        <v>100</v>
      </c>
      <c r="O82" s="377">
        <f>N88*J82/100</f>
        <v>141.20428146299318</v>
      </c>
      <c r="P82" s="346" t="s">
        <v>58</v>
      </c>
    </row>
    <row r="83" spans="1:16" ht="102" x14ac:dyDescent="0.35">
      <c r="A83" s="287"/>
      <c r="B83" s="375"/>
      <c r="C83" s="310"/>
      <c r="D83" s="311"/>
      <c r="E83" s="312"/>
      <c r="F83" s="72" t="s">
        <v>53</v>
      </c>
      <c r="G83" s="73"/>
      <c r="H83" s="73"/>
      <c r="I83" s="59" t="e">
        <f>H83/G83*100</f>
        <v>#DIV/0!</v>
      </c>
      <c r="J83" s="60" t="e">
        <f>E83/I83*100</f>
        <v>#DIV/0!</v>
      </c>
      <c r="K83" s="191" t="s">
        <v>99</v>
      </c>
      <c r="L83" s="192">
        <v>0</v>
      </c>
      <c r="M83" s="193">
        <v>0</v>
      </c>
      <c r="N83" s="130">
        <v>100</v>
      </c>
      <c r="O83" s="345"/>
      <c r="P83" s="347"/>
    </row>
    <row r="84" spans="1:16" ht="96" x14ac:dyDescent="0.35">
      <c r="A84" s="287"/>
      <c r="B84" s="375"/>
      <c r="C84" s="313"/>
      <c r="D84" s="314"/>
      <c r="E84" s="315"/>
      <c r="F84" s="72" t="s">
        <v>52</v>
      </c>
      <c r="G84" s="73"/>
      <c r="H84" s="73">
        <v>0</v>
      </c>
      <c r="I84" s="59" t="e">
        <f>H84/G84*100</f>
        <v>#DIV/0!</v>
      </c>
      <c r="J84" s="60" t="e">
        <f>E84/I84*100</f>
        <v>#DIV/0!</v>
      </c>
      <c r="K84" s="191" t="s">
        <v>236</v>
      </c>
      <c r="L84" s="192">
        <v>3228</v>
      </c>
      <c r="M84" s="193">
        <v>2083.4</v>
      </c>
      <c r="N84" s="130">
        <f t="shared" ref="N84:N87" si="9">M84/L84*100</f>
        <v>64.541511771995047</v>
      </c>
      <c r="O84" s="345"/>
      <c r="P84" s="347"/>
    </row>
    <row r="85" spans="1:16" ht="74.25" x14ac:dyDescent="0.35">
      <c r="A85" s="287"/>
      <c r="B85" s="375"/>
      <c r="C85" s="313"/>
      <c r="D85" s="314"/>
      <c r="E85" s="315"/>
      <c r="F85" s="72" t="s">
        <v>54</v>
      </c>
      <c r="G85" s="73">
        <v>3228</v>
      </c>
      <c r="H85" s="73">
        <v>2083.4</v>
      </c>
      <c r="I85" s="59">
        <f>H85/G85*100</f>
        <v>64.541511771995047</v>
      </c>
      <c r="J85" s="60">
        <f>E85/I85*100</f>
        <v>0</v>
      </c>
      <c r="K85" s="191" t="s">
        <v>100</v>
      </c>
      <c r="L85" s="194">
        <v>0</v>
      </c>
      <c r="M85" s="195">
        <v>0</v>
      </c>
      <c r="N85" s="130">
        <v>100</v>
      </c>
      <c r="O85" s="345"/>
      <c r="P85" s="347"/>
    </row>
    <row r="86" spans="1:16" ht="104.25" x14ac:dyDescent="0.35">
      <c r="A86" s="287"/>
      <c r="B86" s="375"/>
      <c r="C86" s="313"/>
      <c r="D86" s="314"/>
      <c r="E86" s="315"/>
      <c r="F86" s="78" t="s">
        <v>55</v>
      </c>
      <c r="G86" s="73"/>
      <c r="H86" s="73"/>
      <c r="I86" s="59" t="e">
        <f>H86/G86*100</f>
        <v>#DIV/0!</v>
      </c>
      <c r="J86" s="60" t="e">
        <f>E86/I86*100</f>
        <v>#DIV/0!</v>
      </c>
      <c r="K86" s="188"/>
      <c r="L86" s="93"/>
      <c r="M86" s="94"/>
      <c r="N86" s="130" t="e">
        <f t="shared" si="9"/>
        <v>#DIV/0!</v>
      </c>
      <c r="O86" s="345"/>
      <c r="P86" s="347"/>
    </row>
    <row r="87" spans="1:16" ht="23.25" x14ac:dyDescent="0.35">
      <c r="A87" s="287"/>
      <c r="B87" s="375"/>
      <c r="C87" s="313"/>
      <c r="D87" s="314"/>
      <c r="E87" s="315"/>
      <c r="F87" s="96"/>
      <c r="G87" s="97"/>
      <c r="H87" s="97"/>
      <c r="I87" s="97"/>
      <c r="J87" s="98"/>
      <c r="K87" s="158"/>
      <c r="L87" s="79"/>
      <c r="M87" s="79"/>
      <c r="N87" s="130" t="e">
        <f t="shared" si="9"/>
        <v>#DIV/0!</v>
      </c>
      <c r="O87" s="345"/>
      <c r="P87" s="347"/>
    </row>
    <row r="88" spans="1:16" ht="112.5" customHeight="1" thickBot="1" x14ac:dyDescent="0.4">
      <c r="A88" s="288"/>
      <c r="B88" s="376"/>
      <c r="C88" s="316"/>
      <c r="D88" s="317"/>
      <c r="E88" s="318"/>
      <c r="F88" s="102"/>
      <c r="G88" s="103"/>
      <c r="H88" s="103"/>
      <c r="I88" s="103"/>
      <c r="J88" s="101"/>
      <c r="K88" s="371" t="s">
        <v>50</v>
      </c>
      <c r="L88" s="372"/>
      <c r="M88" s="373"/>
      <c r="N88" s="105">
        <f>(N82+N83+N84+N85)/4</f>
        <v>91.135377942998758</v>
      </c>
      <c r="O88" s="359"/>
      <c r="P88" s="361"/>
    </row>
    <row r="89" spans="1:16" ht="75" customHeight="1" thickBot="1" x14ac:dyDescent="0.4">
      <c r="A89" s="282">
        <v>6</v>
      </c>
      <c r="B89" s="331" t="s">
        <v>272</v>
      </c>
      <c r="C89" s="83">
        <v>31</v>
      </c>
      <c r="D89" s="83">
        <v>30</v>
      </c>
      <c r="E89" s="82">
        <f>D89/C89*100</f>
        <v>96.774193548387103</v>
      </c>
      <c r="F89" s="62" t="s">
        <v>6</v>
      </c>
      <c r="G89" s="59">
        <f>+G90+G91+G92+G93</f>
        <v>11238.012999999999</v>
      </c>
      <c r="H89" s="59">
        <f>+H90+H91+H92+H93</f>
        <v>11262.6</v>
      </c>
      <c r="I89" s="59">
        <f>H89/G89*100</f>
        <v>100.21878422813715</v>
      </c>
      <c r="J89" s="59">
        <f>E89/I89*100</f>
        <v>96.562929089312419</v>
      </c>
      <c r="K89" s="127" t="s">
        <v>123</v>
      </c>
      <c r="L89" s="128">
        <v>24661.4</v>
      </c>
      <c r="M89" s="129">
        <v>26314</v>
      </c>
      <c r="N89" s="130">
        <f>M89/L89*100</f>
        <v>106.70116051805655</v>
      </c>
      <c r="O89" s="368">
        <f>N105*J89/100</f>
        <v>100.35526815256404</v>
      </c>
      <c r="P89" s="346" t="s">
        <v>101</v>
      </c>
    </row>
    <row r="90" spans="1:16" ht="95.25" thickBot="1" x14ac:dyDescent="0.4">
      <c r="A90" s="283"/>
      <c r="B90" s="258"/>
      <c r="C90" s="310" t="s">
        <v>273</v>
      </c>
      <c r="D90" s="311"/>
      <c r="E90" s="312"/>
      <c r="F90" s="72" t="s">
        <v>53</v>
      </c>
      <c r="G90" s="73">
        <v>1618.8420000000001</v>
      </c>
      <c r="H90" s="73">
        <v>1618.8420000000001</v>
      </c>
      <c r="I90" s="59">
        <f>H90/G90*100</f>
        <v>100</v>
      </c>
      <c r="J90" s="83">
        <v>100</v>
      </c>
      <c r="K90" s="131" t="s">
        <v>124</v>
      </c>
      <c r="L90" s="128">
        <v>85.7</v>
      </c>
      <c r="M90" s="129">
        <v>85.7</v>
      </c>
      <c r="N90" s="130">
        <f t="shared" ref="N90:N101" si="10">M90/L90*100</f>
        <v>100</v>
      </c>
      <c r="O90" s="369"/>
      <c r="P90" s="347"/>
    </row>
    <row r="91" spans="1:16" ht="45.75" customHeight="1" x14ac:dyDescent="0.35">
      <c r="A91" s="283"/>
      <c r="B91" s="258"/>
      <c r="C91" s="313"/>
      <c r="D91" s="314"/>
      <c r="E91" s="315"/>
      <c r="F91" s="72" t="s">
        <v>52</v>
      </c>
      <c r="G91" s="73">
        <v>2323.7339999999999</v>
      </c>
      <c r="H91" s="73">
        <v>2323.7339999999999</v>
      </c>
      <c r="I91" s="59">
        <f t="shared" ref="I91:I93" si="11">H91/G91*100</f>
        <v>100</v>
      </c>
      <c r="J91" s="60">
        <v>100</v>
      </c>
      <c r="K91" s="132" t="s">
        <v>125</v>
      </c>
      <c r="L91" s="133">
        <v>87.5</v>
      </c>
      <c r="M91" s="129">
        <v>100</v>
      </c>
      <c r="N91" s="90">
        <f t="shared" si="10"/>
        <v>114.28571428571428</v>
      </c>
      <c r="O91" s="369"/>
      <c r="P91" s="347"/>
    </row>
    <row r="92" spans="1:16" ht="93" x14ac:dyDescent="0.35">
      <c r="A92" s="283"/>
      <c r="B92" s="258"/>
      <c r="C92" s="313"/>
      <c r="D92" s="314"/>
      <c r="E92" s="315"/>
      <c r="F92" s="72" t="s">
        <v>54</v>
      </c>
      <c r="G92" s="73">
        <v>6945.4369999999999</v>
      </c>
      <c r="H92" s="73">
        <v>6984.5240000000003</v>
      </c>
      <c r="I92" s="59">
        <f t="shared" si="11"/>
        <v>100.56277236407156</v>
      </c>
      <c r="J92" s="60">
        <v>95.519828044769142</v>
      </c>
      <c r="K92" s="134" t="s">
        <v>126</v>
      </c>
      <c r="L92" s="135">
        <v>100</v>
      </c>
      <c r="M92" s="129">
        <v>100</v>
      </c>
      <c r="N92" s="90">
        <f t="shared" si="10"/>
        <v>100</v>
      </c>
      <c r="O92" s="369"/>
      <c r="P92" s="347"/>
    </row>
    <row r="93" spans="1:16" ht="50.25" customHeight="1" x14ac:dyDescent="0.35">
      <c r="A93" s="283"/>
      <c r="B93" s="258"/>
      <c r="C93" s="313"/>
      <c r="D93" s="314"/>
      <c r="E93" s="315"/>
      <c r="F93" s="78" t="s">
        <v>55</v>
      </c>
      <c r="G93" s="73">
        <v>350</v>
      </c>
      <c r="H93" s="73">
        <v>335.5</v>
      </c>
      <c r="I93" s="59">
        <f t="shared" si="11"/>
        <v>95.857142857142847</v>
      </c>
      <c r="J93" s="60">
        <v>100</v>
      </c>
      <c r="K93" s="106" t="s">
        <v>127</v>
      </c>
      <c r="L93" s="135">
        <v>382</v>
      </c>
      <c r="M93" s="129">
        <v>415</v>
      </c>
      <c r="N93" s="90">
        <f t="shared" si="10"/>
        <v>108.63874345549738</v>
      </c>
      <c r="O93" s="369"/>
      <c r="P93" s="347"/>
    </row>
    <row r="94" spans="1:16" s="45" customFormat="1" ht="46.5" x14ac:dyDescent="0.35">
      <c r="A94" s="283"/>
      <c r="B94" s="258"/>
      <c r="C94" s="313"/>
      <c r="D94" s="314"/>
      <c r="E94" s="315"/>
      <c r="F94" s="196"/>
      <c r="G94" s="197"/>
      <c r="H94" s="197"/>
      <c r="I94" s="198"/>
      <c r="J94" s="199"/>
      <c r="K94" s="106" t="s">
        <v>128</v>
      </c>
      <c r="L94" s="135">
        <v>51212</v>
      </c>
      <c r="M94" s="129">
        <v>62702</v>
      </c>
      <c r="N94" s="90">
        <f t="shared" si="10"/>
        <v>122.43614777786456</v>
      </c>
      <c r="O94" s="369"/>
      <c r="P94" s="347"/>
    </row>
    <row r="95" spans="1:16" s="45" customFormat="1" ht="23.25" x14ac:dyDescent="0.35">
      <c r="A95" s="283"/>
      <c r="B95" s="258"/>
      <c r="C95" s="313"/>
      <c r="D95" s="314"/>
      <c r="E95" s="315"/>
      <c r="F95" s="196"/>
      <c r="G95" s="197"/>
      <c r="H95" s="197"/>
      <c r="I95" s="198"/>
      <c r="J95" s="199"/>
      <c r="K95" s="106" t="s">
        <v>129</v>
      </c>
      <c r="L95" s="135">
        <v>27</v>
      </c>
      <c r="M95" s="129">
        <v>29</v>
      </c>
      <c r="N95" s="90">
        <f t="shared" si="10"/>
        <v>107.40740740740742</v>
      </c>
      <c r="O95" s="369"/>
      <c r="P95" s="347"/>
    </row>
    <row r="96" spans="1:16" s="45" customFormat="1" ht="46.5" x14ac:dyDescent="0.35">
      <c r="A96" s="283"/>
      <c r="B96" s="258"/>
      <c r="C96" s="313"/>
      <c r="D96" s="314"/>
      <c r="E96" s="315"/>
      <c r="F96" s="196"/>
      <c r="G96" s="197"/>
      <c r="H96" s="197"/>
      <c r="I96" s="198"/>
      <c r="J96" s="199"/>
      <c r="K96" s="106" t="s">
        <v>130</v>
      </c>
      <c r="L96" s="135">
        <v>280</v>
      </c>
      <c r="M96" s="129">
        <v>326</v>
      </c>
      <c r="N96" s="90">
        <f t="shared" si="10"/>
        <v>116.42857142857143</v>
      </c>
      <c r="O96" s="369"/>
      <c r="P96" s="347"/>
    </row>
    <row r="97" spans="1:16" s="45" customFormat="1" ht="23.25" x14ac:dyDescent="0.35">
      <c r="A97" s="283"/>
      <c r="B97" s="258"/>
      <c r="C97" s="313"/>
      <c r="D97" s="314"/>
      <c r="E97" s="315"/>
      <c r="F97" s="196"/>
      <c r="G97" s="197"/>
      <c r="H97" s="197"/>
      <c r="I97" s="198"/>
      <c r="J97" s="199"/>
      <c r="K97" s="106" t="s">
        <v>131</v>
      </c>
      <c r="L97" s="135">
        <v>3480</v>
      </c>
      <c r="M97" s="129">
        <v>3401</v>
      </c>
      <c r="N97" s="90">
        <f t="shared" si="10"/>
        <v>97.729885057471265</v>
      </c>
      <c r="O97" s="369"/>
      <c r="P97" s="347"/>
    </row>
    <row r="98" spans="1:16" s="45" customFormat="1" ht="23.25" x14ac:dyDescent="0.35">
      <c r="A98" s="283"/>
      <c r="B98" s="258"/>
      <c r="C98" s="313"/>
      <c r="D98" s="314"/>
      <c r="E98" s="315"/>
      <c r="F98" s="196"/>
      <c r="G98" s="197"/>
      <c r="H98" s="197"/>
      <c r="I98" s="198"/>
      <c r="J98" s="199"/>
      <c r="K98" s="106" t="s">
        <v>132</v>
      </c>
      <c r="L98" s="135">
        <v>85000</v>
      </c>
      <c r="M98" s="129">
        <v>80003</v>
      </c>
      <c r="N98" s="90">
        <f t="shared" si="10"/>
        <v>94.121176470588225</v>
      </c>
      <c r="O98" s="369"/>
      <c r="P98" s="347"/>
    </row>
    <row r="99" spans="1:16" ht="69.75" x14ac:dyDescent="0.35">
      <c r="A99" s="283"/>
      <c r="B99" s="258"/>
      <c r="C99" s="313"/>
      <c r="D99" s="314"/>
      <c r="E99" s="315"/>
      <c r="F99" s="96"/>
      <c r="G99" s="97"/>
      <c r="H99" s="97"/>
      <c r="I99" s="97"/>
      <c r="J99" s="98"/>
      <c r="K99" s="106" t="s">
        <v>133</v>
      </c>
      <c r="L99" s="135">
        <v>31050</v>
      </c>
      <c r="M99" s="129">
        <v>31050</v>
      </c>
      <c r="N99" s="90">
        <f t="shared" si="10"/>
        <v>100</v>
      </c>
      <c r="O99" s="369"/>
      <c r="P99" s="347"/>
    </row>
    <row r="100" spans="1:16" ht="23.25" x14ac:dyDescent="0.35">
      <c r="A100" s="283"/>
      <c r="B100" s="258"/>
      <c r="C100" s="313"/>
      <c r="D100" s="314"/>
      <c r="E100" s="315"/>
      <c r="F100" s="99"/>
      <c r="G100" s="100"/>
      <c r="H100" s="100"/>
      <c r="I100" s="100"/>
      <c r="J100" s="101"/>
      <c r="K100" s="106" t="s">
        <v>134</v>
      </c>
      <c r="L100" s="135">
        <v>86970</v>
      </c>
      <c r="M100" s="129">
        <v>86479</v>
      </c>
      <c r="N100" s="90">
        <f t="shared" si="10"/>
        <v>99.435437507186393</v>
      </c>
      <c r="O100" s="369"/>
      <c r="P100" s="347"/>
    </row>
    <row r="101" spans="1:16" ht="46.5" x14ac:dyDescent="0.35">
      <c r="A101" s="283"/>
      <c r="B101" s="258"/>
      <c r="C101" s="313"/>
      <c r="D101" s="314"/>
      <c r="E101" s="315"/>
      <c r="F101" s="99"/>
      <c r="G101" s="100"/>
      <c r="H101" s="100"/>
      <c r="I101" s="100"/>
      <c r="J101" s="101"/>
      <c r="K101" s="106" t="s">
        <v>135</v>
      </c>
      <c r="L101" s="135">
        <v>31</v>
      </c>
      <c r="M101" s="129">
        <v>26</v>
      </c>
      <c r="N101" s="90">
        <f t="shared" si="10"/>
        <v>83.870967741935488</v>
      </c>
      <c r="O101" s="369"/>
      <c r="P101" s="347"/>
    </row>
    <row r="102" spans="1:16" ht="23.25" x14ac:dyDescent="0.35">
      <c r="A102" s="283"/>
      <c r="B102" s="258"/>
      <c r="C102" s="313"/>
      <c r="D102" s="314"/>
      <c r="E102" s="315"/>
      <c r="F102" s="99"/>
      <c r="G102" s="100"/>
      <c r="H102" s="100"/>
      <c r="I102" s="100"/>
      <c r="J102" s="101"/>
      <c r="K102" s="158"/>
      <c r="L102" s="79"/>
      <c r="M102" s="79"/>
      <c r="N102" s="130"/>
      <c r="O102" s="369"/>
      <c r="P102" s="347"/>
    </row>
    <row r="103" spans="1:16" ht="23.25" x14ac:dyDescent="0.35">
      <c r="A103" s="283"/>
      <c r="B103" s="258"/>
      <c r="C103" s="313"/>
      <c r="D103" s="314"/>
      <c r="E103" s="315"/>
      <c r="F103" s="99"/>
      <c r="G103" s="100"/>
      <c r="H103" s="100"/>
      <c r="I103" s="100"/>
      <c r="J103" s="101"/>
      <c r="K103" s="158"/>
      <c r="L103" s="79"/>
      <c r="M103" s="79"/>
      <c r="N103" s="130"/>
      <c r="O103" s="369"/>
      <c r="P103" s="347"/>
    </row>
    <row r="104" spans="1:16" s="45" customFormat="1" ht="23.25" x14ac:dyDescent="0.35">
      <c r="A104" s="283"/>
      <c r="B104" s="258"/>
      <c r="C104" s="313"/>
      <c r="D104" s="314"/>
      <c r="E104" s="315"/>
      <c r="F104" s="99"/>
      <c r="G104" s="100"/>
      <c r="H104" s="100"/>
      <c r="I104" s="100"/>
      <c r="J104" s="101"/>
      <c r="K104" s="158"/>
      <c r="L104" s="79"/>
      <c r="M104" s="79"/>
      <c r="N104" s="130"/>
      <c r="O104" s="369"/>
      <c r="P104" s="347"/>
    </row>
    <row r="105" spans="1:16" ht="39.75" customHeight="1" thickBot="1" x14ac:dyDescent="0.4">
      <c r="A105" s="283"/>
      <c r="B105" s="258"/>
      <c r="C105" s="313"/>
      <c r="D105" s="314"/>
      <c r="E105" s="315"/>
      <c r="F105" s="99"/>
      <c r="G105" s="100"/>
      <c r="H105" s="100"/>
      <c r="I105" s="100"/>
      <c r="J105" s="101"/>
      <c r="K105" s="371" t="s">
        <v>50</v>
      </c>
      <c r="L105" s="372"/>
      <c r="M105" s="373"/>
      <c r="N105" s="200">
        <f>(N89+N90+N91+N92+N93+N94+N95+N96+N97+N98+N99+N100+N101)/13</f>
        <v>103.92732397309948</v>
      </c>
      <c r="O105" s="369"/>
      <c r="P105" s="347"/>
    </row>
    <row r="106" spans="1:16" ht="409.5" customHeight="1" thickBot="1" x14ac:dyDescent="0.4">
      <c r="A106" s="284"/>
      <c r="B106" s="259"/>
      <c r="C106" s="313"/>
      <c r="D106" s="314"/>
      <c r="E106" s="315"/>
      <c r="F106" s="102"/>
      <c r="G106" s="103"/>
      <c r="H106" s="103"/>
      <c r="I106" s="103"/>
      <c r="J106" s="104"/>
      <c r="K106" s="371"/>
      <c r="L106" s="372"/>
      <c r="M106" s="373"/>
      <c r="N106" s="201"/>
      <c r="O106" s="370"/>
      <c r="P106" s="361"/>
    </row>
    <row r="107" spans="1:16" ht="51.75" customHeight="1" x14ac:dyDescent="0.35">
      <c r="A107" s="282">
        <v>7</v>
      </c>
      <c r="B107" s="378" t="s">
        <v>160</v>
      </c>
      <c r="C107" s="86">
        <v>44</v>
      </c>
      <c r="D107" s="86">
        <v>40</v>
      </c>
      <c r="E107" s="136">
        <f>D107/C107*100</f>
        <v>90.909090909090907</v>
      </c>
      <c r="F107" s="62" t="s">
        <v>6</v>
      </c>
      <c r="G107" s="59">
        <v>2</v>
      </c>
      <c r="H107" s="80">
        <v>2</v>
      </c>
      <c r="I107" s="59">
        <f>H107/G107*100</f>
        <v>100</v>
      </c>
      <c r="J107" s="81">
        <f>E107/I107*100</f>
        <v>90.909090909090907</v>
      </c>
      <c r="K107" s="187" t="s">
        <v>154</v>
      </c>
      <c r="L107" s="93">
        <v>99</v>
      </c>
      <c r="M107" s="94">
        <v>99</v>
      </c>
      <c r="N107" s="130">
        <f>M107/L107*100</f>
        <v>100</v>
      </c>
      <c r="O107" s="368">
        <f>N135*J107/100</f>
        <v>90.909090909090907</v>
      </c>
      <c r="P107" s="346" t="s">
        <v>57</v>
      </c>
    </row>
    <row r="108" spans="1:16" s="46" customFormat="1" ht="31.5" customHeight="1" x14ac:dyDescent="0.35">
      <c r="A108" s="283"/>
      <c r="B108" s="375"/>
      <c r="C108" s="277" t="s">
        <v>253</v>
      </c>
      <c r="D108" s="278"/>
      <c r="E108" s="278"/>
      <c r="F108" s="202"/>
      <c r="G108" s="59"/>
      <c r="H108" s="80"/>
      <c r="I108" s="59"/>
      <c r="J108" s="82"/>
      <c r="K108" s="187" t="s">
        <v>155</v>
      </c>
      <c r="L108" s="93">
        <v>100</v>
      </c>
      <c r="M108" s="94">
        <v>100</v>
      </c>
      <c r="N108" s="130">
        <f t="shared" ref="N108:N134" si="12">M108/L108*100</f>
        <v>100</v>
      </c>
      <c r="O108" s="369"/>
      <c r="P108" s="347"/>
    </row>
    <row r="109" spans="1:16" s="46" customFormat="1" ht="46.5" x14ac:dyDescent="0.35">
      <c r="A109" s="283"/>
      <c r="B109" s="375"/>
      <c r="C109" s="279"/>
      <c r="D109" s="280"/>
      <c r="E109" s="280"/>
      <c r="F109" s="202"/>
      <c r="G109" s="59"/>
      <c r="H109" s="80"/>
      <c r="I109" s="59"/>
      <c r="J109" s="82"/>
      <c r="K109" s="187" t="s">
        <v>156</v>
      </c>
      <c r="L109" s="93">
        <v>99</v>
      </c>
      <c r="M109" s="94">
        <v>99</v>
      </c>
      <c r="N109" s="130">
        <f t="shared" si="12"/>
        <v>100</v>
      </c>
      <c r="O109" s="369"/>
      <c r="P109" s="347"/>
    </row>
    <row r="110" spans="1:16" s="46" customFormat="1" ht="46.5" x14ac:dyDescent="0.35">
      <c r="A110" s="283"/>
      <c r="B110" s="375"/>
      <c r="C110" s="279"/>
      <c r="D110" s="280"/>
      <c r="E110" s="280"/>
      <c r="F110" s="202"/>
      <c r="G110" s="59"/>
      <c r="H110" s="80"/>
      <c r="I110" s="59"/>
      <c r="J110" s="82"/>
      <c r="K110" s="187" t="s">
        <v>157</v>
      </c>
      <c r="L110" s="93">
        <v>99</v>
      </c>
      <c r="M110" s="94">
        <v>99</v>
      </c>
      <c r="N110" s="130">
        <f t="shared" si="12"/>
        <v>100</v>
      </c>
      <c r="O110" s="369"/>
      <c r="P110" s="347"/>
    </row>
    <row r="111" spans="1:16" s="46" customFormat="1" ht="69.75" x14ac:dyDescent="0.35">
      <c r="A111" s="283"/>
      <c r="B111" s="375"/>
      <c r="C111" s="279"/>
      <c r="D111" s="280"/>
      <c r="E111" s="280"/>
      <c r="F111" s="202"/>
      <c r="G111" s="59"/>
      <c r="H111" s="80"/>
      <c r="I111" s="59"/>
      <c r="J111" s="82"/>
      <c r="K111" s="187" t="s">
        <v>158</v>
      </c>
      <c r="L111" s="93">
        <v>99</v>
      </c>
      <c r="M111" s="94">
        <v>99</v>
      </c>
      <c r="N111" s="130">
        <f t="shared" si="12"/>
        <v>100</v>
      </c>
      <c r="O111" s="369"/>
      <c r="P111" s="347"/>
    </row>
    <row r="112" spans="1:16" s="46" customFormat="1" ht="69.75" x14ac:dyDescent="0.35">
      <c r="A112" s="283"/>
      <c r="B112" s="375"/>
      <c r="C112" s="279"/>
      <c r="D112" s="280"/>
      <c r="E112" s="280"/>
      <c r="F112" s="202"/>
      <c r="G112" s="59"/>
      <c r="H112" s="80"/>
      <c r="I112" s="59"/>
      <c r="J112" s="82"/>
      <c r="K112" s="187" t="s">
        <v>159</v>
      </c>
      <c r="L112" s="93">
        <v>99</v>
      </c>
      <c r="M112" s="94">
        <v>99</v>
      </c>
      <c r="N112" s="130">
        <f t="shared" si="12"/>
        <v>100</v>
      </c>
      <c r="O112" s="369"/>
      <c r="P112" s="347"/>
    </row>
    <row r="113" spans="1:16" s="46" customFormat="1" ht="23.25" x14ac:dyDescent="0.35">
      <c r="A113" s="283"/>
      <c r="B113" s="375"/>
      <c r="C113" s="279"/>
      <c r="D113" s="280"/>
      <c r="E113" s="280"/>
      <c r="F113" s="202"/>
      <c r="G113" s="59"/>
      <c r="H113" s="80"/>
      <c r="I113" s="59"/>
      <c r="J113" s="82"/>
      <c r="K113" s="187"/>
      <c r="L113" s="93"/>
      <c r="M113" s="94"/>
      <c r="N113" s="130" t="e">
        <f t="shared" si="12"/>
        <v>#DIV/0!</v>
      </c>
      <c r="O113" s="369"/>
      <c r="P113" s="347"/>
    </row>
    <row r="114" spans="1:16" s="46" customFormat="1" ht="23.25" x14ac:dyDescent="0.35">
      <c r="A114" s="283"/>
      <c r="B114" s="375"/>
      <c r="C114" s="279"/>
      <c r="D114" s="280"/>
      <c r="E114" s="280"/>
      <c r="F114" s="202"/>
      <c r="G114" s="59"/>
      <c r="H114" s="80"/>
      <c r="I114" s="59"/>
      <c r="J114" s="82"/>
      <c r="K114" s="187"/>
      <c r="L114" s="93"/>
      <c r="M114" s="94"/>
      <c r="N114" s="130" t="e">
        <f t="shared" si="12"/>
        <v>#DIV/0!</v>
      </c>
      <c r="O114" s="369"/>
      <c r="P114" s="347"/>
    </row>
    <row r="115" spans="1:16" s="46" customFormat="1" ht="23.25" x14ac:dyDescent="0.35">
      <c r="A115" s="283"/>
      <c r="B115" s="375"/>
      <c r="C115" s="279"/>
      <c r="D115" s="280"/>
      <c r="E115" s="280"/>
      <c r="F115" s="202"/>
      <c r="G115" s="59"/>
      <c r="H115" s="80"/>
      <c r="I115" s="59"/>
      <c r="J115" s="82"/>
      <c r="K115" s="187"/>
      <c r="L115" s="93"/>
      <c r="M115" s="94"/>
      <c r="N115" s="130" t="e">
        <f t="shared" si="12"/>
        <v>#DIV/0!</v>
      </c>
      <c r="O115" s="369"/>
      <c r="P115" s="347"/>
    </row>
    <row r="116" spans="1:16" s="46" customFormat="1" ht="23.25" x14ac:dyDescent="0.35">
      <c r="A116" s="283"/>
      <c r="B116" s="375"/>
      <c r="C116" s="279"/>
      <c r="D116" s="280"/>
      <c r="E116" s="280"/>
      <c r="F116" s="202"/>
      <c r="G116" s="59"/>
      <c r="H116" s="80"/>
      <c r="I116" s="59"/>
      <c r="J116" s="82"/>
      <c r="K116" s="187"/>
      <c r="L116" s="93"/>
      <c r="M116" s="94"/>
      <c r="N116" s="130" t="e">
        <f t="shared" si="12"/>
        <v>#DIV/0!</v>
      </c>
      <c r="O116" s="369"/>
      <c r="P116" s="347"/>
    </row>
    <row r="117" spans="1:16" s="46" customFormat="1" ht="23.25" x14ac:dyDescent="0.35">
      <c r="A117" s="283"/>
      <c r="B117" s="375"/>
      <c r="C117" s="279"/>
      <c r="D117" s="280"/>
      <c r="E117" s="280"/>
      <c r="F117" s="202"/>
      <c r="G117" s="59"/>
      <c r="H117" s="80"/>
      <c r="I117" s="59"/>
      <c r="J117" s="82"/>
      <c r="K117" s="187"/>
      <c r="L117" s="93"/>
      <c r="M117" s="94"/>
      <c r="N117" s="130" t="e">
        <f t="shared" si="12"/>
        <v>#DIV/0!</v>
      </c>
      <c r="O117" s="369"/>
      <c r="P117" s="347"/>
    </row>
    <row r="118" spans="1:16" s="46" customFormat="1" ht="23.25" x14ac:dyDescent="0.35">
      <c r="A118" s="283"/>
      <c r="B118" s="375"/>
      <c r="C118" s="279"/>
      <c r="D118" s="280"/>
      <c r="E118" s="280"/>
      <c r="F118" s="202"/>
      <c r="G118" s="59"/>
      <c r="H118" s="80"/>
      <c r="I118" s="59"/>
      <c r="J118" s="82"/>
      <c r="K118" s="187"/>
      <c r="L118" s="93"/>
      <c r="M118" s="94"/>
      <c r="N118" s="130" t="e">
        <f t="shared" si="12"/>
        <v>#DIV/0!</v>
      </c>
      <c r="O118" s="369"/>
      <c r="P118" s="347"/>
    </row>
    <row r="119" spans="1:16" s="46" customFormat="1" ht="23.25" x14ac:dyDescent="0.35">
      <c r="A119" s="283"/>
      <c r="B119" s="375"/>
      <c r="C119" s="279"/>
      <c r="D119" s="280"/>
      <c r="E119" s="280"/>
      <c r="F119" s="202"/>
      <c r="G119" s="59"/>
      <c r="H119" s="80"/>
      <c r="I119" s="59"/>
      <c r="J119" s="82"/>
      <c r="K119" s="187"/>
      <c r="L119" s="93"/>
      <c r="M119" s="94"/>
      <c r="N119" s="130" t="e">
        <f t="shared" si="12"/>
        <v>#DIV/0!</v>
      </c>
      <c r="O119" s="369"/>
      <c r="P119" s="347"/>
    </row>
    <row r="120" spans="1:16" s="46" customFormat="1" ht="23.25" x14ac:dyDescent="0.35">
      <c r="A120" s="283"/>
      <c r="B120" s="375"/>
      <c r="C120" s="279"/>
      <c r="D120" s="280"/>
      <c r="E120" s="280"/>
      <c r="F120" s="202"/>
      <c r="G120" s="59"/>
      <c r="H120" s="80"/>
      <c r="I120" s="59"/>
      <c r="J120" s="82"/>
      <c r="K120" s="187"/>
      <c r="L120" s="93"/>
      <c r="M120" s="94"/>
      <c r="N120" s="130" t="e">
        <f t="shared" si="12"/>
        <v>#DIV/0!</v>
      </c>
      <c r="O120" s="369"/>
      <c r="P120" s="347"/>
    </row>
    <row r="121" spans="1:16" s="46" customFormat="1" ht="23.25" x14ac:dyDescent="0.35">
      <c r="A121" s="283"/>
      <c r="B121" s="375"/>
      <c r="C121" s="279"/>
      <c r="D121" s="280"/>
      <c r="E121" s="280"/>
      <c r="F121" s="202"/>
      <c r="G121" s="59"/>
      <c r="H121" s="80"/>
      <c r="I121" s="59"/>
      <c r="J121" s="82"/>
      <c r="K121" s="187"/>
      <c r="L121" s="93"/>
      <c r="M121" s="94"/>
      <c r="N121" s="130" t="e">
        <f t="shared" si="12"/>
        <v>#DIV/0!</v>
      </c>
      <c r="O121" s="369"/>
      <c r="P121" s="347"/>
    </row>
    <row r="122" spans="1:16" ht="94.5" x14ac:dyDescent="0.35">
      <c r="A122" s="283"/>
      <c r="B122" s="375"/>
      <c r="C122" s="279"/>
      <c r="D122" s="280"/>
      <c r="E122" s="280"/>
      <c r="F122" s="203" t="s">
        <v>53</v>
      </c>
      <c r="G122" s="73"/>
      <c r="H122" s="73"/>
      <c r="I122" s="59" t="e">
        <f>H122/G122*100</f>
        <v>#DIV/0!</v>
      </c>
      <c r="J122" s="83" t="e">
        <f>E122/I122*100</f>
        <v>#DIV/0!</v>
      </c>
      <c r="K122" s="188"/>
      <c r="L122" s="88"/>
      <c r="M122" s="94"/>
      <c r="N122" s="130" t="e">
        <f t="shared" si="12"/>
        <v>#DIV/0!</v>
      </c>
      <c r="O122" s="369"/>
      <c r="P122" s="347"/>
    </row>
    <row r="123" spans="1:16" ht="46.5" customHeight="1" x14ac:dyDescent="0.35">
      <c r="A123" s="283"/>
      <c r="B123" s="375"/>
      <c r="C123" s="279"/>
      <c r="D123" s="280"/>
      <c r="E123" s="280"/>
      <c r="F123" s="203" t="s">
        <v>52</v>
      </c>
      <c r="G123" s="73"/>
      <c r="H123" s="73"/>
      <c r="I123" s="59" t="e">
        <f>H123/G123*100</f>
        <v>#DIV/0!</v>
      </c>
      <c r="J123" s="83" t="e">
        <f>E123/I123*100</f>
        <v>#DIV/0!</v>
      </c>
      <c r="K123" s="188"/>
      <c r="L123" s="93"/>
      <c r="M123" s="94"/>
      <c r="N123" s="130" t="e">
        <f t="shared" si="12"/>
        <v>#DIV/0!</v>
      </c>
      <c r="O123" s="369"/>
      <c r="P123" s="347"/>
    </row>
    <row r="124" spans="1:16" ht="74.25" x14ac:dyDescent="0.35">
      <c r="A124" s="283"/>
      <c r="B124" s="375"/>
      <c r="C124" s="279"/>
      <c r="D124" s="280"/>
      <c r="E124" s="280"/>
      <c r="F124" s="203" t="s">
        <v>54</v>
      </c>
      <c r="G124" s="73">
        <v>2</v>
      </c>
      <c r="H124" s="84">
        <v>2</v>
      </c>
      <c r="I124" s="59">
        <f>H124/G124*100</f>
        <v>100</v>
      </c>
      <c r="J124" s="83">
        <f>E124/I124*100</f>
        <v>0</v>
      </c>
      <c r="K124" s="188"/>
      <c r="L124" s="93"/>
      <c r="M124" s="94"/>
      <c r="N124" s="130" t="e">
        <f t="shared" si="12"/>
        <v>#DIV/0!</v>
      </c>
      <c r="O124" s="369"/>
      <c r="P124" s="347"/>
    </row>
    <row r="125" spans="1:16" ht="104.25" x14ac:dyDescent="0.35">
      <c r="A125" s="283"/>
      <c r="B125" s="375"/>
      <c r="C125" s="279"/>
      <c r="D125" s="280"/>
      <c r="E125" s="280"/>
      <c r="F125" s="204" t="s">
        <v>55</v>
      </c>
      <c r="G125" s="73"/>
      <c r="H125" s="73"/>
      <c r="I125" s="59" t="e">
        <f>H125/G125*100</f>
        <v>#DIV/0!</v>
      </c>
      <c r="J125" s="83" t="e">
        <f>E125/I125*100</f>
        <v>#DIV/0!</v>
      </c>
      <c r="K125" s="188"/>
      <c r="L125" s="93"/>
      <c r="M125" s="94"/>
      <c r="N125" s="130" t="e">
        <f t="shared" si="12"/>
        <v>#DIV/0!</v>
      </c>
      <c r="O125" s="369"/>
      <c r="P125" s="347"/>
    </row>
    <row r="126" spans="1:16" ht="23.25" x14ac:dyDescent="0.35">
      <c r="A126" s="283"/>
      <c r="B126" s="375"/>
      <c r="C126" s="279"/>
      <c r="D126" s="280"/>
      <c r="E126" s="280"/>
      <c r="F126" s="97"/>
      <c r="G126" s="97"/>
      <c r="H126" s="97"/>
      <c r="I126" s="97"/>
      <c r="J126" s="98"/>
      <c r="K126" s="158"/>
      <c r="L126" s="79"/>
      <c r="M126" s="79"/>
      <c r="N126" s="130" t="e">
        <f t="shared" si="12"/>
        <v>#DIV/0!</v>
      </c>
      <c r="O126" s="369"/>
      <c r="P126" s="347"/>
    </row>
    <row r="127" spans="1:16" s="46" customFormat="1" ht="23.25" x14ac:dyDescent="0.35">
      <c r="A127" s="283"/>
      <c r="B127" s="375"/>
      <c r="C127" s="279"/>
      <c r="D127" s="280"/>
      <c r="E127" s="280"/>
      <c r="F127" s="100"/>
      <c r="G127" s="100"/>
      <c r="H127" s="100"/>
      <c r="I127" s="100"/>
      <c r="J127" s="101"/>
      <c r="K127" s="158"/>
      <c r="L127" s="79"/>
      <c r="M127" s="79"/>
      <c r="N127" s="130" t="e">
        <f t="shared" si="12"/>
        <v>#DIV/0!</v>
      </c>
      <c r="O127" s="369"/>
      <c r="P127" s="347"/>
    </row>
    <row r="128" spans="1:16" s="46" customFormat="1" ht="23.25" x14ac:dyDescent="0.35">
      <c r="A128" s="283"/>
      <c r="B128" s="375"/>
      <c r="C128" s="279"/>
      <c r="D128" s="280"/>
      <c r="E128" s="280"/>
      <c r="F128" s="100"/>
      <c r="G128" s="100"/>
      <c r="H128" s="100"/>
      <c r="I128" s="100"/>
      <c r="J128" s="101"/>
      <c r="K128" s="158"/>
      <c r="L128" s="79"/>
      <c r="M128" s="79"/>
      <c r="N128" s="130" t="e">
        <f t="shared" si="12"/>
        <v>#DIV/0!</v>
      </c>
      <c r="O128" s="369"/>
      <c r="P128" s="347"/>
    </row>
    <row r="129" spans="1:16" s="46" customFormat="1" ht="23.25" x14ac:dyDescent="0.35">
      <c r="A129" s="283"/>
      <c r="B129" s="375"/>
      <c r="C129" s="279"/>
      <c r="D129" s="280"/>
      <c r="E129" s="280"/>
      <c r="F129" s="100"/>
      <c r="G129" s="100"/>
      <c r="H129" s="100"/>
      <c r="I129" s="100"/>
      <c r="J129" s="101"/>
      <c r="K129" s="158"/>
      <c r="L129" s="79"/>
      <c r="M129" s="79"/>
      <c r="N129" s="130" t="e">
        <f t="shared" si="12"/>
        <v>#DIV/0!</v>
      </c>
      <c r="O129" s="369"/>
      <c r="P129" s="347"/>
    </row>
    <row r="130" spans="1:16" ht="23.25" x14ac:dyDescent="0.35">
      <c r="A130" s="283"/>
      <c r="B130" s="375"/>
      <c r="C130" s="279"/>
      <c r="D130" s="280"/>
      <c r="E130" s="280"/>
      <c r="F130" s="100"/>
      <c r="G130" s="100"/>
      <c r="H130" s="100"/>
      <c r="I130" s="100"/>
      <c r="J130" s="101"/>
      <c r="K130" s="158"/>
      <c r="L130" s="79"/>
      <c r="M130" s="79"/>
      <c r="N130" s="130" t="e">
        <f t="shared" si="12"/>
        <v>#DIV/0!</v>
      </c>
      <c r="O130" s="369"/>
      <c r="P130" s="347"/>
    </row>
    <row r="131" spans="1:16" ht="23.25" x14ac:dyDescent="0.35">
      <c r="A131" s="283"/>
      <c r="B131" s="375"/>
      <c r="C131" s="279"/>
      <c r="D131" s="280"/>
      <c r="E131" s="280"/>
      <c r="F131" s="100"/>
      <c r="G131" s="100"/>
      <c r="H131" s="100"/>
      <c r="I131" s="100"/>
      <c r="J131" s="101"/>
      <c r="K131" s="158"/>
      <c r="L131" s="79"/>
      <c r="M131" s="79"/>
      <c r="N131" s="130" t="e">
        <f t="shared" si="12"/>
        <v>#DIV/0!</v>
      </c>
      <c r="O131" s="369"/>
      <c r="P131" s="347"/>
    </row>
    <row r="132" spans="1:16" ht="23.25" x14ac:dyDescent="0.35">
      <c r="A132" s="283"/>
      <c r="B132" s="375"/>
      <c r="C132" s="279"/>
      <c r="D132" s="280"/>
      <c r="E132" s="280"/>
      <c r="F132" s="100"/>
      <c r="G132" s="100"/>
      <c r="H132" s="100"/>
      <c r="I132" s="100"/>
      <c r="J132" s="101"/>
      <c r="K132" s="158"/>
      <c r="L132" s="79"/>
      <c r="M132" s="79"/>
      <c r="N132" s="130" t="e">
        <f t="shared" si="12"/>
        <v>#DIV/0!</v>
      </c>
      <c r="O132" s="369"/>
      <c r="P132" s="347"/>
    </row>
    <row r="133" spans="1:16" ht="23.25" x14ac:dyDescent="0.35">
      <c r="A133" s="283"/>
      <c r="B133" s="375"/>
      <c r="C133" s="279"/>
      <c r="D133" s="280"/>
      <c r="E133" s="280"/>
      <c r="F133" s="100"/>
      <c r="G133" s="100"/>
      <c r="H133" s="100"/>
      <c r="I133" s="100"/>
      <c r="J133" s="101"/>
      <c r="K133" s="158"/>
      <c r="L133" s="79"/>
      <c r="M133" s="79"/>
      <c r="N133" s="130" t="e">
        <f t="shared" si="12"/>
        <v>#DIV/0!</v>
      </c>
      <c r="O133" s="369"/>
      <c r="P133" s="347"/>
    </row>
    <row r="134" spans="1:16" ht="23.25" x14ac:dyDescent="0.35">
      <c r="A134" s="283"/>
      <c r="B134" s="375"/>
      <c r="C134" s="279"/>
      <c r="D134" s="280"/>
      <c r="E134" s="280"/>
      <c r="F134" s="100"/>
      <c r="G134" s="100"/>
      <c r="H134" s="100"/>
      <c r="I134" s="100"/>
      <c r="J134" s="101"/>
      <c r="K134" s="205"/>
      <c r="L134" s="79"/>
      <c r="M134" s="79"/>
      <c r="N134" s="130" t="e">
        <f t="shared" si="12"/>
        <v>#DIV/0!</v>
      </c>
      <c r="O134" s="369"/>
      <c r="P134" s="347"/>
    </row>
    <row r="135" spans="1:16" ht="409.5" customHeight="1" thickBot="1" x14ac:dyDescent="0.4">
      <c r="A135" s="284"/>
      <c r="B135" s="379"/>
      <c r="C135" s="279"/>
      <c r="D135" s="280"/>
      <c r="E135" s="280"/>
      <c r="F135" s="103"/>
      <c r="G135" s="103"/>
      <c r="H135" s="103"/>
      <c r="I135" s="103"/>
      <c r="J135" s="104"/>
      <c r="K135" s="362" t="s">
        <v>50</v>
      </c>
      <c r="L135" s="363"/>
      <c r="M135" s="364"/>
      <c r="N135" s="189">
        <f>(N107+N108+N109+N110+N111+N112)/6</f>
        <v>100</v>
      </c>
      <c r="O135" s="370"/>
      <c r="P135" s="361"/>
    </row>
    <row r="136" spans="1:16" ht="31.5" customHeight="1" thickBot="1" x14ac:dyDescent="0.4">
      <c r="A136" s="282">
        <v>8</v>
      </c>
      <c r="B136" s="258" t="s">
        <v>208</v>
      </c>
      <c r="C136" s="206">
        <v>5</v>
      </c>
      <c r="D136" s="206">
        <v>3</v>
      </c>
      <c r="E136" s="206">
        <f>D136/C136*100</f>
        <v>60</v>
      </c>
      <c r="F136" s="62" t="s">
        <v>6</v>
      </c>
      <c r="G136" s="73">
        <v>1170.5</v>
      </c>
      <c r="H136" s="73">
        <v>1133.9000000000001</v>
      </c>
      <c r="I136" s="59">
        <f t="shared" ref="I136:I138" si="13">H136/G136*100</f>
        <v>96.873131140538234</v>
      </c>
      <c r="J136" s="81">
        <f>E136/I136*100</f>
        <v>61.936678719463799</v>
      </c>
      <c r="K136" s="66" t="s">
        <v>149</v>
      </c>
      <c r="L136" s="93">
        <v>0</v>
      </c>
      <c r="M136" s="94">
        <v>1</v>
      </c>
      <c r="N136" s="130" t="e">
        <f>M136/L136*100</f>
        <v>#DIV/0!</v>
      </c>
      <c r="O136" s="365">
        <f>(N152*J136)/100</f>
        <v>20.624914013581442</v>
      </c>
      <c r="P136" s="346" t="s">
        <v>152</v>
      </c>
    </row>
    <row r="137" spans="1:16" ht="95.25" thickBot="1" x14ac:dyDescent="0.4">
      <c r="A137" s="283"/>
      <c r="B137" s="258"/>
      <c r="C137" s="310" t="s">
        <v>244</v>
      </c>
      <c r="D137" s="311"/>
      <c r="E137" s="312"/>
      <c r="F137" s="72" t="s">
        <v>53</v>
      </c>
      <c r="G137" s="73"/>
      <c r="H137" s="73"/>
      <c r="I137" s="59" t="e">
        <f t="shared" si="13"/>
        <v>#DIV/0!</v>
      </c>
      <c r="J137" s="60"/>
      <c r="K137" s="74" t="s">
        <v>150</v>
      </c>
      <c r="L137" s="88">
        <v>2</v>
      </c>
      <c r="M137" s="94">
        <v>2</v>
      </c>
      <c r="N137" s="130">
        <f t="shared" ref="N137:N151" si="14">M137/L137*100</f>
        <v>100</v>
      </c>
      <c r="O137" s="366"/>
      <c r="P137" s="347"/>
    </row>
    <row r="138" spans="1:16" ht="96.75" thickBot="1" x14ac:dyDescent="0.4">
      <c r="A138" s="283"/>
      <c r="B138" s="258"/>
      <c r="C138" s="313"/>
      <c r="D138" s="314"/>
      <c r="E138" s="315"/>
      <c r="F138" s="72" t="s">
        <v>52</v>
      </c>
      <c r="G138" s="73"/>
      <c r="H138" s="73"/>
      <c r="I138" s="59" t="e">
        <f t="shared" si="13"/>
        <v>#DIV/0!</v>
      </c>
      <c r="J138" s="60"/>
      <c r="K138" s="74" t="s">
        <v>151</v>
      </c>
      <c r="L138" s="93">
        <v>100</v>
      </c>
      <c r="M138" s="94">
        <v>0</v>
      </c>
      <c r="N138" s="130">
        <f t="shared" si="14"/>
        <v>0</v>
      </c>
      <c r="O138" s="366"/>
      <c r="P138" s="347"/>
    </row>
    <row r="139" spans="1:16" ht="75" thickBot="1" x14ac:dyDescent="0.4">
      <c r="A139" s="283"/>
      <c r="B139" s="258"/>
      <c r="C139" s="313"/>
      <c r="D139" s="314"/>
      <c r="E139" s="315"/>
      <c r="F139" s="72" t="s">
        <v>54</v>
      </c>
      <c r="G139" s="73">
        <v>1170.5</v>
      </c>
      <c r="H139" s="73">
        <v>1133.9000000000001</v>
      </c>
      <c r="I139" s="59">
        <f>H139/G139*100</f>
        <v>96.873131140538234</v>
      </c>
      <c r="J139" s="60"/>
      <c r="K139" s="74"/>
      <c r="L139" s="93"/>
      <c r="M139" s="94"/>
      <c r="N139" s="130" t="e">
        <f t="shared" si="14"/>
        <v>#DIV/0!</v>
      </c>
      <c r="O139" s="366"/>
      <c r="P139" s="347"/>
    </row>
    <row r="140" spans="1:16" ht="105" thickBot="1" x14ac:dyDescent="0.4">
      <c r="A140" s="283"/>
      <c r="B140" s="258"/>
      <c r="C140" s="313"/>
      <c r="D140" s="314"/>
      <c r="E140" s="315"/>
      <c r="F140" s="78" t="s">
        <v>55</v>
      </c>
      <c r="G140" s="73"/>
      <c r="H140" s="73"/>
      <c r="I140" s="59"/>
      <c r="J140" s="60"/>
      <c r="K140" s="95"/>
      <c r="L140" s="93"/>
      <c r="M140" s="94"/>
      <c r="N140" s="130" t="e">
        <f t="shared" si="14"/>
        <v>#DIV/0!</v>
      </c>
      <c r="O140" s="366"/>
      <c r="P140" s="347"/>
    </row>
    <row r="141" spans="1:16" ht="24" thickBot="1" x14ac:dyDescent="0.4">
      <c r="A141" s="283"/>
      <c r="B141" s="258"/>
      <c r="C141" s="313"/>
      <c r="D141" s="314"/>
      <c r="E141" s="315"/>
      <c r="F141" s="96"/>
      <c r="G141" s="97"/>
      <c r="H141" s="97"/>
      <c r="I141" s="97"/>
      <c r="J141" s="98"/>
      <c r="K141" s="92"/>
      <c r="L141" s="79"/>
      <c r="M141" s="79"/>
      <c r="N141" s="130" t="e">
        <f t="shared" si="14"/>
        <v>#DIV/0!</v>
      </c>
      <c r="O141" s="366"/>
      <c r="P141" s="347"/>
    </row>
    <row r="142" spans="1:16" ht="24" thickBot="1" x14ac:dyDescent="0.4">
      <c r="A142" s="283"/>
      <c r="B142" s="258"/>
      <c r="C142" s="313"/>
      <c r="D142" s="314"/>
      <c r="E142" s="315"/>
      <c r="F142" s="99"/>
      <c r="G142" s="100"/>
      <c r="H142" s="100"/>
      <c r="I142" s="100"/>
      <c r="J142" s="101"/>
      <c r="K142" s="92"/>
      <c r="L142" s="79"/>
      <c r="M142" s="79"/>
      <c r="N142" s="130" t="e">
        <f t="shared" si="14"/>
        <v>#DIV/0!</v>
      </c>
      <c r="O142" s="366"/>
      <c r="P142" s="347"/>
    </row>
    <row r="143" spans="1:16" ht="24" thickBot="1" x14ac:dyDescent="0.4">
      <c r="A143" s="283"/>
      <c r="B143" s="258"/>
      <c r="C143" s="313"/>
      <c r="D143" s="314"/>
      <c r="E143" s="315"/>
      <c r="F143" s="99"/>
      <c r="G143" s="100"/>
      <c r="H143" s="100"/>
      <c r="I143" s="100"/>
      <c r="J143" s="101"/>
      <c r="K143" s="92"/>
      <c r="L143" s="79"/>
      <c r="M143" s="79"/>
      <c r="N143" s="130" t="e">
        <f t="shared" si="14"/>
        <v>#DIV/0!</v>
      </c>
      <c r="O143" s="366"/>
      <c r="P143" s="347"/>
    </row>
    <row r="144" spans="1:16" ht="24" thickBot="1" x14ac:dyDescent="0.4">
      <c r="A144" s="283"/>
      <c r="B144" s="258"/>
      <c r="C144" s="313"/>
      <c r="D144" s="314"/>
      <c r="E144" s="315"/>
      <c r="F144" s="99"/>
      <c r="G144" s="100"/>
      <c r="H144" s="100"/>
      <c r="I144" s="100"/>
      <c r="J144" s="101"/>
      <c r="K144" s="95"/>
      <c r="L144" s="79"/>
      <c r="M144" s="79"/>
      <c r="N144" s="130" t="e">
        <f t="shared" si="14"/>
        <v>#DIV/0!</v>
      </c>
      <c r="O144" s="366"/>
      <c r="P144" s="347"/>
    </row>
    <row r="145" spans="1:16" ht="24" thickBot="1" x14ac:dyDescent="0.4">
      <c r="A145" s="283"/>
      <c r="B145" s="258"/>
      <c r="C145" s="313"/>
      <c r="D145" s="314"/>
      <c r="E145" s="315"/>
      <c r="F145" s="99"/>
      <c r="G145" s="100"/>
      <c r="H145" s="100"/>
      <c r="I145" s="100"/>
      <c r="J145" s="101"/>
      <c r="K145" s="92"/>
      <c r="L145" s="79"/>
      <c r="M145" s="79"/>
      <c r="N145" s="130" t="e">
        <f t="shared" si="14"/>
        <v>#DIV/0!</v>
      </c>
      <c r="O145" s="366"/>
      <c r="P145" s="347"/>
    </row>
    <row r="146" spans="1:16" ht="24" thickBot="1" x14ac:dyDescent="0.4">
      <c r="A146" s="283"/>
      <c r="B146" s="258"/>
      <c r="C146" s="313"/>
      <c r="D146" s="314"/>
      <c r="E146" s="315"/>
      <c r="F146" s="99"/>
      <c r="G146" s="100"/>
      <c r="H146" s="100"/>
      <c r="I146" s="100"/>
      <c r="J146" s="101"/>
      <c r="K146" s="92"/>
      <c r="L146" s="79"/>
      <c r="M146" s="79"/>
      <c r="N146" s="130" t="e">
        <f t="shared" si="14"/>
        <v>#DIV/0!</v>
      </c>
      <c r="O146" s="366"/>
      <c r="P146" s="347"/>
    </row>
    <row r="147" spans="1:16" ht="24" thickBot="1" x14ac:dyDescent="0.4">
      <c r="A147" s="283"/>
      <c r="B147" s="258"/>
      <c r="C147" s="313"/>
      <c r="D147" s="314"/>
      <c r="E147" s="315"/>
      <c r="F147" s="99"/>
      <c r="G147" s="100"/>
      <c r="H147" s="100"/>
      <c r="I147" s="100"/>
      <c r="J147" s="101"/>
      <c r="K147" s="92"/>
      <c r="L147" s="79"/>
      <c r="M147" s="79"/>
      <c r="N147" s="130" t="e">
        <f t="shared" si="14"/>
        <v>#DIV/0!</v>
      </c>
      <c r="O147" s="366"/>
      <c r="P147" s="347"/>
    </row>
    <row r="148" spans="1:16" ht="24" thickBot="1" x14ac:dyDescent="0.4">
      <c r="A148" s="283"/>
      <c r="B148" s="258"/>
      <c r="C148" s="313"/>
      <c r="D148" s="314"/>
      <c r="E148" s="315"/>
      <c r="F148" s="99"/>
      <c r="G148" s="100"/>
      <c r="H148" s="100"/>
      <c r="I148" s="100"/>
      <c r="J148" s="101"/>
      <c r="K148" s="95"/>
      <c r="L148" s="79"/>
      <c r="M148" s="79"/>
      <c r="N148" s="130" t="e">
        <f t="shared" si="14"/>
        <v>#DIV/0!</v>
      </c>
      <c r="O148" s="366"/>
      <c r="P148" s="347"/>
    </row>
    <row r="149" spans="1:16" ht="24" thickBot="1" x14ac:dyDescent="0.4">
      <c r="A149" s="283"/>
      <c r="B149" s="258"/>
      <c r="C149" s="313"/>
      <c r="D149" s="314"/>
      <c r="E149" s="315"/>
      <c r="F149" s="99"/>
      <c r="G149" s="100"/>
      <c r="H149" s="100"/>
      <c r="I149" s="100"/>
      <c r="J149" s="101"/>
      <c r="K149" s="92"/>
      <c r="L149" s="79"/>
      <c r="M149" s="79"/>
      <c r="N149" s="130" t="e">
        <f t="shared" si="14"/>
        <v>#DIV/0!</v>
      </c>
      <c r="O149" s="366"/>
      <c r="P149" s="347"/>
    </row>
    <row r="150" spans="1:16" ht="24" thickBot="1" x14ac:dyDescent="0.4">
      <c r="A150" s="283"/>
      <c r="B150" s="258"/>
      <c r="C150" s="313"/>
      <c r="D150" s="314"/>
      <c r="E150" s="315"/>
      <c r="F150" s="99"/>
      <c r="G150" s="100"/>
      <c r="H150" s="100"/>
      <c r="I150" s="100"/>
      <c r="J150" s="101"/>
      <c r="K150" s="92"/>
      <c r="L150" s="79"/>
      <c r="M150" s="79"/>
      <c r="N150" s="130" t="e">
        <f t="shared" si="14"/>
        <v>#DIV/0!</v>
      </c>
      <c r="O150" s="366"/>
      <c r="P150" s="347"/>
    </row>
    <row r="151" spans="1:16" ht="24" thickBot="1" x14ac:dyDescent="0.4">
      <c r="A151" s="283"/>
      <c r="B151" s="258"/>
      <c r="C151" s="313"/>
      <c r="D151" s="314"/>
      <c r="E151" s="315"/>
      <c r="F151" s="99"/>
      <c r="G151" s="100"/>
      <c r="H151" s="100"/>
      <c r="I151" s="100"/>
      <c r="J151" s="101"/>
      <c r="K151" s="92"/>
      <c r="L151" s="79"/>
      <c r="M151" s="79"/>
      <c r="N151" s="130" t="e">
        <f t="shared" si="14"/>
        <v>#DIV/0!</v>
      </c>
      <c r="O151" s="366"/>
      <c r="P151" s="347"/>
    </row>
    <row r="152" spans="1:16" ht="409.5" customHeight="1" thickBot="1" x14ac:dyDescent="0.4">
      <c r="A152" s="284"/>
      <c r="B152" s="285"/>
      <c r="C152" s="316"/>
      <c r="D152" s="317"/>
      <c r="E152" s="318"/>
      <c r="F152" s="102"/>
      <c r="G152" s="103"/>
      <c r="H152" s="103"/>
      <c r="I152" s="103"/>
      <c r="J152" s="104"/>
      <c r="K152" s="371" t="s">
        <v>50</v>
      </c>
      <c r="L152" s="372"/>
      <c r="M152" s="373"/>
      <c r="N152" s="201">
        <v>33.299999999999997</v>
      </c>
      <c r="O152" s="367"/>
      <c r="P152" s="361"/>
    </row>
    <row r="153" spans="1:16" ht="90.75" thickBot="1" x14ac:dyDescent="0.4">
      <c r="A153" s="282">
        <v>9</v>
      </c>
      <c r="B153" s="257" t="s">
        <v>65</v>
      </c>
      <c r="C153" s="86">
        <v>12</v>
      </c>
      <c r="D153" s="86">
        <v>12</v>
      </c>
      <c r="E153" s="136">
        <f>D153/C153*100</f>
        <v>100</v>
      </c>
      <c r="F153" s="62" t="s">
        <v>6</v>
      </c>
      <c r="G153" s="59">
        <v>3</v>
      </c>
      <c r="H153" s="59">
        <v>0</v>
      </c>
      <c r="I153" s="59">
        <f>H153/G153*100</f>
        <v>0</v>
      </c>
      <c r="J153" s="81" t="e">
        <f>E153/I153*100</f>
        <v>#DIV/0!</v>
      </c>
      <c r="K153" s="95" t="s">
        <v>59</v>
      </c>
      <c r="L153" s="88">
        <v>84.2</v>
      </c>
      <c r="M153" s="89">
        <v>90</v>
      </c>
      <c r="N153" s="207">
        <f>M153/L153*100</f>
        <v>106.88836104513064</v>
      </c>
      <c r="O153" s="365" t="e">
        <f>(N158*J153)/100</f>
        <v>#DIV/0!</v>
      </c>
      <c r="P153" s="346" t="s">
        <v>103</v>
      </c>
    </row>
    <row r="154" spans="1:16" ht="95.25" thickBot="1" x14ac:dyDescent="0.4">
      <c r="A154" s="283"/>
      <c r="B154" s="258"/>
      <c r="C154" s="310" t="s">
        <v>148</v>
      </c>
      <c r="D154" s="311"/>
      <c r="E154" s="312"/>
      <c r="F154" s="72" t="s">
        <v>53</v>
      </c>
      <c r="G154" s="73"/>
      <c r="H154" s="73"/>
      <c r="I154" s="59" t="e">
        <f>H154/G154*100</f>
        <v>#DIV/0!</v>
      </c>
      <c r="J154" s="60" t="e">
        <f>E154/I154*100</f>
        <v>#DIV/0!</v>
      </c>
      <c r="K154" s="92" t="s">
        <v>60</v>
      </c>
      <c r="L154" s="88">
        <v>80</v>
      </c>
      <c r="M154" s="89">
        <v>80</v>
      </c>
      <c r="N154" s="207">
        <f t="shared" ref="N154:N157" si="15">M154/L154*100</f>
        <v>100</v>
      </c>
      <c r="O154" s="366"/>
      <c r="P154" s="347"/>
    </row>
    <row r="155" spans="1:16" ht="96.75" thickBot="1" x14ac:dyDescent="0.4">
      <c r="A155" s="283"/>
      <c r="B155" s="258"/>
      <c r="C155" s="313"/>
      <c r="D155" s="314"/>
      <c r="E155" s="315"/>
      <c r="F155" s="72" t="s">
        <v>52</v>
      </c>
      <c r="G155" s="73"/>
      <c r="H155" s="73"/>
      <c r="I155" s="59" t="e">
        <f>H155/G155*100</f>
        <v>#DIV/0!</v>
      </c>
      <c r="J155" s="60" t="e">
        <f>E155/I155*100</f>
        <v>#DIV/0!</v>
      </c>
      <c r="K155" s="92" t="s">
        <v>61</v>
      </c>
      <c r="L155" s="88">
        <v>120</v>
      </c>
      <c r="M155" s="89">
        <v>130</v>
      </c>
      <c r="N155" s="208">
        <f t="shared" si="15"/>
        <v>108.33333333333333</v>
      </c>
      <c r="O155" s="366"/>
      <c r="P155" s="347"/>
    </row>
    <row r="156" spans="1:16" ht="90.75" thickBot="1" x14ac:dyDescent="0.4">
      <c r="A156" s="283"/>
      <c r="B156" s="258"/>
      <c r="C156" s="313"/>
      <c r="D156" s="314"/>
      <c r="E156" s="315"/>
      <c r="F156" s="72" t="s">
        <v>54</v>
      </c>
      <c r="G156" s="73">
        <v>3</v>
      </c>
      <c r="H156" s="73">
        <v>0</v>
      </c>
      <c r="I156" s="59">
        <f t="shared" ref="I156:I157" si="16">H156/G156*100</f>
        <v>0</v>
      </c>
      <c r="J156" s="60" t="e">
        <f>E156/I156*100</f>
        <v>#DIV/0!</v>
      </c>
      <c r="K156" s="92" t="s">
        <v>62</v>
      </c>
      <c r="L156" s="88">
        <v>1</v>
      </c>
      <c r="M156" s="89">
        <v>1</v>
      </c>
      <c r="N156" s="208">
        <f t="shared" si="15"/>
        <v>100</v>
      </c>
      <c r="O156" s="366"/>
      <c r="P156" s="347"/>
    </row>
    <row r="157" spans="1:16" ht="203.25" thickBot="1" x14ac:dyDescent="0.4">
      <c r="A157" s="283"/>
      <c r="B157" s="258"/>
      <c r="C157" s="313"/>
      <c r="D157" s="314"/>
      <c r="E157" s="315"/>
      <c r="F157" s="78" t="s">
        <v>55</v>
      </c>
      <c r="G157" s="73"/>
      <c r="H157" s="73"/>
      <c r="I157" s="59" t="e">
        <f t="shared" si="16"/>
        <v>#DIV/0!</v>
      </c>
      <c r="J157" s="60" t="e">
        <f>E157/I157*100</f>
        <v>#DIV/0!</v>
      </c>
      <c r="K157" s="95" t="s">
        <v>63</v>
      </c>
      <c r="L157" s="88">
        <v>10</v>
      </c>
      <c r="M157" s="89">
        <v>12</v>
      </c>
      <c r="N157" s="209">
        <f t="shared" si="15"/>
        <v>120</v>
      </c>
      <c r="O157" s="366"/>
      <c r="P157" s="347"/>
    </row>
    <row r="158" spans="1:16" ht="409.5" customHeight="1" thickBot="1" x14ac:dyDescent="0.4">
      <c r="A158" s="284"/>
      <c r="B158" s="285"/>
      <c r="C158" s="316"/>
      <c r="D158" s="317"/>
      <c r="E158" s="318"/>
      <c r="F158" s="102"/>
      <c r="G158" s="103"/>
      <c r="H158" s="103"/>
      <c r="I158" s="103"/>
      <c r="J158" s="104"/>
      <c r="K158" s="371" t="s">
        <v>50</v>
      </c>
      <c r="L158" s="372"/>
      <c r="M158" s="373"/>
      <c r="N158" s="201">
        <f>SUM(N153:N157)/5</f>
        <v>107.0443388756928</v>
      </c>
      <c r="O158" s="367"/>
      <c r="P158" s="361"/>
    </row>
    <row r="159" spans="1:16" ht="90.75" thickBot="1" x14ac:dyDescent="0.4">
      <c r="A159" s="286">
        <v>10</v>
      </c>
      <c r="B159" s="257" t="s">
        <v>240</v>
      </c>
      <c r="C159" s="86">
        <v>15</v>
      </c>
      <c r="D159" s="86">
        <v>15</v>
      </c>
      <c r="E159" s="136">
        <f>D159/C159*100</f>
        <v>100</v>
      </c>
      <c r="F159" s="62" t="s">
        <v>6</v>
      </c>
      <c r="G159" s="59">
        <f>+G160+G161+G162+G163</f>
        <v>2</v>
      </c>
      <c r="H159" s="59">
        <f>+H160+H161+H162+H163</f>
        <v>0</v>
      </c>
      <c r="I159" s="59">
        <f>H159/G159*100</f>
        <v>0</v>
      </c>
      <c r="J159" s="81" t="e">
        <f>E159/I159*100</f>
        <v>#DIV/0!</v>
      </c>
      <c r="K159" s="95" t="s">
        <v>241</v>
      </c>
      <c r="L159" s="93">
        <v>1</v>
      </c>
      <c r="M159" s="94">
        <v>1</v>
      </c>
      <c r="N159" s="207">
        <v>100</v>
      </c>
      <c r="O159" s="380" t="s">
        <v>243</v>
      </c>
      <c r="P159" s="346"/>
    </row>
    <row r="160" spans="1:16" ht="113.25" thickBot="1" x14ac:dyDescent="0.4">
      <c r="A160" s="287"/>
      <c r="B160" s="258"/>
      <c r="C160" s="310" t="s">
        <v>153</v>
      </c>
      <c r="D160" s="311"/>
      <c r="E160" s="312"/>
      <c r="F160" s="72" t="s">
        <v>53</v>
      </c>
      <c r="G160" s="73"/>
      <c r="H160" s="73"/>
      <c r="I160" s="59" t="e">
        <f>H160/G160*100</f>
        <v>#DIV/0!</v>
      </c>
      <c r="J160" s="60" t="e">
        <f>E160/I160*100</f>
        <v>#DIV/0!</v>
      </c>
      <c r="K160" s="92" t="s">
        <v>242</v>
      </c>
      <c r="L160" s="88">
        <v>1</v>
      </c>
      <c r="M160" s="94">
        <v>0</v>
      </c>
      <c r="N160" s="207">
        <v>0</v>
      </c>
      <c r="O160" s="381"/>
      <c r="P160" s="347"/>
    </row>
    <row r="161" spans="1:16" ht="96.75" thickBot="1" x14ac:dyDescent="0.4">
      <c r="A161" s="287"/>
      <c r="B161" s="258"/>
      <c r="C161" s="313"/>
      <c r="D161" s="314"/>
      <c r="E161" s="315"/>
      <c r="F161" s="72" t="s">
        <v>52</v>
      </c>
      <c r="G161" s="73"/>
      <c r="H161" s="73"/>
      <c r="I161" s="59" t="e">
        <f>H161/G161*100</f>
        <v>#DIV/0!</v>
      </c>
      <c r="J161" s="60" t="e">
        <f>E161/I161*100</f>
        <v>#DIV/0!</v>
      </c>
      <c r="K161" s="92"/>
      <c r="L161" s="93"/>
      <c r="M161" s="94"/>
      <c r="N161" s="207" t="e">
        <f t="shared" ref="N161:N176" si="17">(M161/L161)*100</f>
        <v>#DIV/0!</v>
      </c>
      <c r="O161" s="381"/>
      <c r="P161" s="347"/>
    </row>
    <row r="162" spans="1:16" ht="75" thickBot="1" x14ac:dyDescent="0.4">
      <c r="A162" s="287"/>
      <c r="B162" s="258"/>
      <c r="C162" s="313"/>
      <c r="D162" s="314"/>
      <c r="E162" s="315"/>
      <c r="F162" s="72" t="s">
        <v>54</v>
      </c>
      <c r="G162" s="73">
        <v>2</v>
      </c>
      <c r="H162" s="73">
        <v>0</v>
      </c>
      <c r="I162" s="59">
        <f t="shared" ref="I162:I163" si="18">H162/G162*100</f>
        <v>0</v>
      </c>
      <c r="J162" s="60" t="e">
        <f>E162/I162*100</f>
        <v>#DIV/0!</v>
      </c>
      <c r="K162" s="92"/>
      <c r="L162" s="93"/>
      <c r="M162" s="94"/>
      <c r="N162" s="210" t="e">
        <f t="shared" si="17"/>
        <v>#DIV/0!</v>
      </c>
      <c r="O162" s="381"/>
      <c r="P162" s="347"/>
    </row>
    <row r="163" spans="1:16" ht="105" thickBot="1" x14ac:dyDescent="0.4">
      <c r="A163" s="287"/>
      <c r="B163" s="258"/>
      <c r="C163" s="313"/>
      <c r="D163" s="314"/>
      <c r="E163" s="315"/>
      <c r="F163" s="78" t="s">
        <v>55</v>
      </c>
      <c r="G163" s="73"/>
      <c r="H163" s="73"/>
      <c r="I163" s="59" t="e">
        <f t="shared" si="18"/>
        <v>#DIV/0!</v>
      </c>
      <c r="J163" s="60"/>
      <c r="K163" s="95"/>
      <c r="L163" s="93"/>
      <c r="M163" s="94"/>
      <c r="N163" s="207" t="e">
        <f t="shared" si="17"/>
        <v>#DIV/0!</v>
      </c>
      <c r="O163" s="381"/>
      <c r="P163" s="347"/>
    </row>
    <row r="164" spans="1:16" ht="24" thickBot="1" x14ac:dyDescent="0.4">
      <c r="A164" s="287"/>
      <c r="B164" s="258"/>
      <c r="C164" s="313"/>
      <c r="D164" s="314"/>
      <c r="E164" s="315"/>
      <c r="F164" s="196"/>
      <c r="G164" s="197"/>
      <c r="H164" s="197"/>
      <c r="I164" s="198"/>
      <c r="J164" s="199"/>
      <c r="K164" s="92"/>
      <c r="L164" s="93"/>
      <c r="M164" s="94"/>
      <c r="N164" s="207" t="e">
        <f t="shared" si="17"/>
        <v>#DIV/0!</v>
      </c>
      <c r="O164" s="381"/>
      <c r="P164" s="347"/>
    </row>
    <row r="165" spans="1:16" ht="24" thickBot="1" x14ac:dyDescent="0.4">
      <c r="A165" s="287"/>
      <c r="B165" s="258"/>
      <c r="C165" s="313"/>
      <c r="D165" s="314"/>
      <c r="E165" s="315"/>
      <c r="F165" s="96"/>
      <c r="G165" s="97"/>
      <c r="H165" s="97"/>
      <c r="I165" s="97"/>
      <c r="J165" s="98"/>
      <c r="K165" s="92"/>
      <c r="L165" s="79"/>
      <c r="M165" s="79"/>
      <c r="N165" s="207" t="e">
        <f t="shared" si="17"/>
        <v>#DIV/0!</v>
      </c>
      <c r="O165" s="381"/>
      <c r="P165" s="347"/>
    </row>
    <row r="166" spans="1:16" ht="24" thickBot="1" x14ac:dyDescent="0.4">
      <c r="A166" s="287"/>
      <c r="B166" s="258"/>
      <c r="C166" s="313"/>
      <c r="D166" s="314"/>
      <c r="E166" s="315"/>
      <c r="F166" s="99"/>
      <c r="G166" s="100"/>
      <c r="H166" s="100"/>
      <c r="I166" s="100"/>
      <c r="J166" s="101"/>
      <c r="K166" s="92"/>
      <c r="L166" s="79"/>
      <c r="M166" s="79"/>
      <c r="N166" s="207" t="e">
        <f t="shared" si="17"/>
        <v>#DIV/0!</v>
      </c>
      <c r="O166" s="381"/>
      <c r="P166" s="347"/>
    </row>
    <row r="167" spans="1:16" ht="24" thickBot="1" x14ac:dyDescent="0.4">
      <c r="A167" s="287"/>
      <c r="B167" s="258"/>
      <c r="C167" s="313"/>
      <c r="D167" s="314"/>
      <c r="E167" s="315"/>
      <c r="F167" s="99"/>
      <c r="G167" s="100"/>
      <c r="H167" s="100"/>
      <c r="I167" s="100"/>
      <c r="J167" s="101"/>
      <c r="K167" s="92"/>
      <c r="L167" s="79"/>
      <c r="M167" s="79"/>
      <c r="N167" s="207" t="e">
        <f t="shared" si="17"/>
        <v>#DIV/0!</v>
      </c>
      <c r="O167" s="381"/>
      <c r="P167" s="347"/>
    </row>
    <row r="168" spans="1:16" ht="24" thickBot="1" x14ac:dyDescent="0.4">
      <c r="A168" s="287"/>
      <c r="B168" s="258"/>
      <c r="C168" s="313"/>
      <c r="D168" s="314"/>
      <c r="E168" s="315"/>
      <c r="F168" s="99"/>
      <c r="G168" s="100"/>
      <c r="H168" s="100"/>
      <c r="I168" s="100"/>
      <c r="J168" s="101"/>
      <c r="K168" s="92"/>
      <c r="L168" s="79"/>
      <c r="M168" s="79"/>
      <c r="N168" s="207" t="e">
        <f t="shared" si="17"/>
        <v>#DIV/0!</v>
      </c>
      <c r="O168" s="381"/>
      <c r="P168" s="347"/>
    </row>
    <row r="169" spans="1:16" ht="24" thickBot="1" x14ac:dyDescent="0.4">
      <c r="A169" s="287"/>
      <c r="B169" s="258"/>
      <c r="C169" s="313"/>
      <c r="D169" s="314"/>
      <c r="E169" s="315"/>
      <c r="F169" s="99"/>
      <c r="G169" s="100"/>
      <c r="H169" s="100"/>
      <c r="I169" s="100"/>
      <c r="J169" s="101"/>
      <c r="K169" s="92"/>
      <c r="L169" s="79"/>
      <c r="M169" s="79"/>
      <c r="N169" s="207" t="e">
        <f t="shared" si="17"/>
        <v>#DIV/0!</v>
      </c>
      <c r="O169" s="381"/>
      <c r="P169" s="347"/>
    </row>
    <row r="170" spans="1:16" ht="24" thickBot="1" x14ac:dyDescent="0.4">
      <c r="A170" s="287"/>
      <c r="B170" s="258"/>
      <c r="C170" s="313"/>
      <c r="D170" s="314"/>
      <c r="E170" s="315"/>
      <c r="F170" s="99"/>
      <c r="G170" s="100"/>
      <c r="H170" s="100"/>
      <c r="I170" s="100"/>
      <c r="J170" s="101"/>
      <c r="K170" s="95"/>
      <c r="L170" s="79"/>
      <c r="M170" s="79"/>
      <c r="N170" s="207" t="e">
        <f t="shared" si="17"/>
        <v>#DIV/0!</v>
      </c>
      <c r="O170" s="381"/>
      <c r="P170" s="347"/>
    </row>
    <row r="171" spans="1:16" ht="24" thickBot="1" x14ac:dyDescent="0.4">
      <c r="A171" s="287"/>
      <c r="B171" s="258"/>
      <c r="C171" s="313"/>
      <c r="D171" s="314"/>
      <c r="E171" s="315"/>
      <c r="F171" s="99"/>
      <c r="G171" s="100"/>
      <c r="H171" s="100"/>
      <c r="I171" s="100"/>
      <c r="J171" s="101"/>
      <c r="K171" s="92"/>
      <c r="L171" s="79"/>
      <c r="M171" s="79"/>
      <c r="N171" s="207" t="e">
        <f t="shared" si="17"/>
        <v>#DIV/0!</v>
      </c>
      <c r="O171" s="381"/>
      <c r="P171" s="347"/>
    </row>
    <row r="172" spans="1:16" ht="24" thickBot="1" x14ac:dyDescent="0.4">
      <c r="A172" s="287"/>
      <c r="B172" s="258"/>
      <c r="C172" s="313"/>
      <c r="D172" s="314"/>
      <c r="E172" s="315"/>
      <c r="F172" s="99"/>
      <c r="G172" s="100"/>
      <c r="H172" s="100"/>
      <c r="I172" s="100"/>
      <c r="J172" s="101"/>
      <c r="K172" s="92"/>
      <c r="L172" s="79"/>
      <c r="M172" s="79"/>
      <c r="N172" s="207" t="e">
        <f t="shared" si="17"/>
        <v>#DIV/0!</v>
      </c>
      <c r="O172" s="381"/>
      <c r="P172" s="347"/>
    </row>
    <row r="173" spans="1:16" ht="24" thickBot="1" x14ac:dyDescent="0.4">
      <c r="A173" s="287"/>
      <c r="B173" s="258"/>
      <c r="C173" s="313"/>
      <c r="D173" s="314"/>
      <c r="E173" s="315"/>
      <c r="F173" s="99"/>
      <c r="G173" s="100"/>
      <c r="H173" s="100"/>
      <c r="I173" s="100"/>
      <c r="J173" s="101"/>
      <c r="K173" s="92"/>
      <c r="L173" s="79"/>
      <c r="M173" s="79"/>
      <c r="N173" s="207" t="e">
        <f t="shared" si="17"/>
        <v>#DIV/0!</v>
      </c>
      <c r="O173" s="381"/>
      <c r="P173" s="347"/>
    </row>
    <row r="174" spans="1:16" ht="24" thickBot="1" x14ac:dyDescent="0.4">
      <c r="A174" s="287"/>
      <c r="B174" s="258"/>
      <c r="C174" s="313"/>
      <c r="D174" s="314"/>
      <c r="E174" s="315"/>
      <c r="F174" s="99"/>
      <c r="G174" s="100"/>
      <c r="H174" s="100"/>
      <c r="I174" s="100"/>
      <c r="J174" s="101"/>
      <c r="K174" s="95"/>
      <c r="L174" s="79"/>
      <c r="M174" s="79"/>
      <c r="N174" s="207" t="e">
        <f t="shared" si="17"/>
        <v>#DIV/0!</v>
      </c>
      <c r="O174" s="381"/>
      <c r="P174" s="347"/>
    </row>
    <row r="175" spans="1:16" ht="24" thickBot="1" x14ac:dyDescent="0.4">
      <c r="A175" s="287"/>
      <c r="B175" s="258"/>
      <c r="C175" s="313"/>
      <c r="D175" s="314"/>
      <c r="E175" s="315"/>
      <c r="F175" s="99"/>
      <c r="G175" s="100"/>
      <c r="H175" s="100"/>
      <c r="I175" s="100"/>
      <c r="J175" s="101"/>
      <c r="K175" s="92"/>
      <c r="L175" s="79"/>
      <c r="M175" s="79"/>
      <c r="N175" s="207" t="e">
        <f t="shared" si="17"/>
        <v>#DIV/0!</v>
      </c>
      <c r="O175" s="381"/>
      <c r="P175" s="347"/>
    </row>
    <row r="176" spans="1:16" ht="24" thickBot="1" x14ac:dyDescent="0.4">
      <c r="A176" s="287"/>
      <c r="B176" s="258"/>
      <c r="C176" s="313"/>
      <c r="D176" s="314"/>
      <c r="E176" s="315"/>
      <c r="F176" s="99"/>
      <c r="G176" s="100"/>
      <c r="H176" s="100"/>
      <c r="I176" s="100"/>
      <c r="J176" s="101"/>
      <c r="K176" s="92"/>
      <c r="L176" s="79"/>
      <c r="M176" s="79"/>
      <c r="N176" s="207" t="e">
        <f t="shared" si="17"/>
        <v>#DIV/0!</v>
      </c>
      <c r="O176" s="381"/>
      <c r="P176" s="347"/>
    </row>
    <row r="177" spans="1:16" ht="24" thickBot="1" x14ac:dyDescent="0.4">
      <c r="A177" s="287"/>
      <c r="B177" s="258"/>
      <c r="C177" s="313"/>
      <c r="D177" s="314"/>
      <c r="E177" s="315"/>
      <c r="F177" s="99"/>
      <c r="G177" s="100"/>
      <c r="H177" s="100"/>
      <c r="I177" s="100"/>
      <c r="J177" s="101"/>
      <c r="K177" s="92"/>
      <c r="L177" s="79"/>
      <c r="M177" s="79"/>
      <c r="N177" s="207"/>
      <c r="O177" s="381"/>
      <c r="P177" s="347"/>
    </row>
    <row r="178" spans="1:16" ht="106.5" customHeight="1" thickBot="1" x14ac:dyDescent="0.4">
      <c r="A178" s="288"/>
      <c r="B178" s="285"/>
      <c r="C178" s="316"/>
      <c r="D178" s="317"/>
      <c r="E178" s="318"/>
      <c r="F178" s="102"/>
      <c r="G178" s="103"/>
      <c r="H178" s="103"/>
      <c r="I178" s="103"/>
      <c r="J178" s="104"/>
      <c r="K178" s="371" t="s">
        <v>50</v>
      </c>
      <c r="L178" s="372"/>
      <c r="M178" s="373"/>
      <c r="N178" s="105">
        <f>(N159+N160)/2</f>
        <v>50</v>
      </c>
      <c r="O178" s="382"/>
      <c r="P178" s="361"/>
    </row>
    <row r="179" spans="1:16" ht="158.25" thickBot="1" x14ac:dyDescent="0.3">
      <c r="A179" s="286">
        <v>11</v>
      </c>
      <c r="B179" s="257" t="s">
        <v>64</v>
      </c>
      <c r="C179" s="86">
        <v>5</v>
      </c>
      <c r="D179" s="86">
        <v>5</v>
      </c>
      <c r="E179" s="136">
        <f>D179/C179*100</f>
        <v>100</v>
      </c>
      <c r="F179" s="62" t="s">
        <v>6</v>
      </c>
      <c r="G179" s="59">
        <v>4776.6000000000004</v>
      </c>
      <c r="H179" s="59">
        <v>4681</v>
      </c>
      <c r="I179" s="59">
        <f>H179/G179*100</f>
        <v>97.998576393250431</v>
      </c>
      <c r="J179" s="211">
        <f>E179/I179*100</f>
        <v>102.04229865413372</v>
      </c>
      <c r="K179" s="95" t="s">
        <v>197</v>
      </c>
      <c r="L179" s="67">
        <v>91.8</v>
      </c>
      <c r="M179" s="68">
        <v>93.9</v>
      </c>
      <c r="N179" s="212">
        <f t="shared" ref="N179" si="19">(M179/L179)*100</f>
        <v>102.28758169934642</v>
      </c>
      <c r="O179" s="365">
        <f>N198*J179/100</f>
        <v>100.84210694082687</v>
      </c>
      <c r="P179" s="346" t="s">
        <v>58</v>
      </c>
    </row>
    <row r="180" spans="1:16" ht="119.25" customHeight="1" thickBot="1" x14ac:dyDescent="0.3">
      <c r="A180" s="287"/>
      <c r="B180" s="258"/>
      <c r="C180" s="310" t="s">
        <v>252</v>
      </c>
      <c r="D180" s="311"/>
      <c r="E180" s="312"/>
      <c r="F180" s="72" t="s">
        <v>53</v>
      </c>
      <c r="G180" s="73"/>
      <c r="H180" s="73"/>
      <c r="I180" s="59" t="e">
        <f>H180/G180*100</f>
        <v>#DIV/0!</v>
      </c>
      <c r="J180" s="60" t="e">
        <f>E180/I180*100</f>
        <v>#DIV/0!</v>
      </c>
      <c r="K180" s="92" t="s">
        <v>198</v>
      </c>
      <c r="L180" s="67" t="s">
        <v>199</v>
      </c>
      <c r="M180" s="68">
        <v>2.2999999999999998</v>
      </c>
      <c r="N180" s="212">
        <v>100</v>
      </c>
      <c r="O180" s="366"/>
      <c r="P180" s="347"/>
    </row>
    <row r="181" spans="1:16" ht="108.75" customHeight="1" thickBot="1" x14ac:dyDescent="0.3">
      <c r="A181" s="287"/>
      <c r="B181" s="258"/>
      <c r="C181" s="313"/>
      <c r="D181" s="314"/>
      <c r="E181" s="315"/>
      <c r="F181" s="72" t="s">
        <v>52</v>
      </c>
      <c r="G181" s="73"/>
      <c r="H181" s="73"/>
      <c r="I181" s="59" t="e">
        <f>H181/G181*100</f>
        <v>#DIV/0!</v>
      </c>
      <c r="J181" s="60" t="e">
        <f>E181/I181*100</f>
        <v>#DIV/0!</v>
      </c>
      <c r="K181" s="92" t="s">
        <v>87</v>
      </c>
      <c r="L181" s="67" t="s">
        <v>199</v>
      </c>
      <c r="M181" s="213">
        <v>0</v>
      </c>
      <c r="N181" s="212">
        <v>100</v>
      </c>
      <c r="O181" s="366"/>
      <c r="P181" s="347"/>
    </row>
    <row r="182" spans="1:16" ht="95.25" customHeight="1" thickBot="1" x14ac:dyDescent="0.3">
      <c r="A182" s="287"/>
      <c r="B182" s="258"/>
      <c r="C182" s="313"/>
      <c r="D182" s="314"/>
      <c r="E182" s="315"/>
      <c r="F182" s="72" t="s">
        <v>54</v>
      </c>
      <c r="G182" s="214">
        <v>4776.6000000000004</v>
      </c>
      <c r="H182" s="214">
        <v>4681</v>
      </c>
      <c r="I182" s="59">
        <f t="shared" ref="I182:I183" si="20">H182/G182*100</f>
        <v>97.998576393250431</v>
      </c>
      <c r="J182" s="60">
        <f>E182/I182*100</f>
        <v>0</v>
      </c>
      <c r="K182" s="92" t="s">
        <v>88</v>
      </c>
      <c r="L182" s="67" t="s">
        <v>89</v>
      </c>
      <c r="M182" s="68" t="s">
        <v>89</v>
      </c>
      <c r="N182" s="212">
        <v>100</v>
      </c>
      <c r="O182" s="366"/>
      <c r="P182" s="347"/>
    </row>
    <row r="183" spans="1:16" ht="134.25" customHeight="1" thickBot="1" x14ac:dyDescent="0.3">
      <c r="A183" s="287"/>
      <c r="B183" s="258"/>
      <c r="C183" s="313"/>
      <c r="D183" s="314"/>
      <c r="E183" s="315"/>
      <c r="F183" s="78" t="s">
        <v>55</v>
      </c>
      <c r="G183" s="73"/>
      <c r="H183" s="73"/>
      <c r="I183" s="59" t="e">
        <f t="shared" si="20"/>
        <v>#DIV/0!</v>
      </c>
      <c r="J183" s="60"/>
      <c r="K183" s="95" t="s">
        <v>90</v>
      </c>
      <c r="L183" s="67" t="s">
        <v>89</v>
      </c>
      <c r="M183" s="68" t="s">
        <v>89</v>
      </c>
      <c r="N183" s="212">
        <v>100</v>
      </c>
      <c r="O183" s="366"/>
      <c r="P183" s="347"/>
    </row>
    <row r="184" spans="1:16" ht="26.25" customHeight="1" thickBot="1" x14ac:dyDescent="0.3">
      <c r="A184" s="287"/>
      <c r="B184" s="258"/>
      <c r="C184" s="313"/>
      <c r="D184" s="314"/>
      <c r="E184" s="315"/>
      <c r="F184" s="196"/>
      <c r="G184" s="197"/>
      <c r="H184" s="197"/>
      <c r="I184" s="198"/>
      <c r="J184" s="199"/>
      <c r="K184" s="92" t="s">
        <v>91</v>
      </c>
      <c r="L184" s="67">
        <v>0</v>
      </c>
      <c r="M184" s="68">
        <v>0</v>
      </c>
      <c r="N184" s="212">
        <v>100</v>
      </c>
      <c r="O184" s="366"/>
      <c r="P184" s="347"/>
    </row>
    <row r="185" spans="1:16" ht="68.25" thickBot="1" x14ac:dyDescent="0.4">
      <c r="A185" s="287"/>
      <c r="B185" s="258"/>
      <c r="C185" s="313"/>
      <c r="D185" s="314"/>
      <c r="E185" s="315"/>
      <c r="F185" s="96"/>
      <c r="G185" s="97"/>
      <c r="H185" s="97"/>
      <c r="I185" s="97"/>
      <c r="J185" s="98"/>
      <c r="K185" s="92" t="s">
        <v>92</v>
      </c>
      <c r="L185" s="215" t="s">
        <v>93</v>
      </c>
      <c r="M185" s="216">
        <v>0</v>
      </c>
      <c r="N185" s="212">
        <v>100</v>
      </c>
      <c r="O185" s="366"/>
      <c r="P185" s="347"/>
    </row>
    <row r="186" spans="1:16" ht="90.75" thickBot="1" x14ac:dyDescent="0.4">
      <c r="A186" s="287"/>
      <c r="B186" s="258"/>
      <c r="C186" s="313"/>
      <c r="D186" s="314"/>
      <c r="E186" s="315"/>
      <c r="F186" s="99"/>
      <c r="G186" s="100"/>
      <c r="H186" s="100"/>
      <c r="I186" s="100"/>
      <c r="J186" s="101"/>
      <c r="K186" s="92" t="s">
        <v>200</v>
      </c>
      <c r="L186" s="215" t="s">
        <v>89</v>
      </c>
      <c r="M186" s="216" t="s">
        <v>89</v>
      </c>
      <c r="N186" s="212">
        <v>100</v>
      </c>
      <c r="O186" s="366"/>
      <c r="P186" s="347"/>
    </row>
    <row r="187" spans="1:16" ht="90.75" thickBot="1" x14ac:dyDescent="0.4">
      <c r="A187" s="287"/>
      <c r="B187" s="258"/>
      <c r="C187" s="313"/>
      <c r="D187" s="314"/>
      <c r="E187" s="315"/>
      <c r="F187" s="99"/>
      <c r="G187" s="100"/>
      <c r="H187" s="100"/>
      <c r="I187" s="100"/>
      <c r="J187" s="101"/>
      <c r="K187" s="92" t="s">
        <v>94</v>
      </c>
      <c r="L187" s="216" t="s">
        <v>89</v>
      </c>
      <c r="M187" s="216" t="s">
        <v>95</v>
      </c>
      <c r="N187" s="212">
        <v>100</v>
      </c>
      <c r="O187" s="366"/>
      <c r="P187" s="347"/>
    </row>
    <row r="188" spans="1:16" ht="24" thickBot="1" x14ac:dyDescent="0.4">
      <c r="A188" s="287"/>
      <c r="B188" s="258"/>
      <c r="C188" s="313"/>
      <c r="D188" s="314"/>
      <c r="E188" s="315"/>
      <c r="F188" s="99"/>
      <c r="G188" s="100"/>
      <c r="H188" s="100"/>
      <c r="I188" s="100"/>
      <c r="J188" s="101"/>
      <c r="K188" s="92" t="s">
        <v>201</v>
      </c>
      <c r="L188" s="216">
        <v>95</v>
      </c>
      <c r="M188" s="216">
        <v>106.7</v>
      </c>
      <c r="N188" s="212">
        <f t="shared" ref="N188" si="21">(M188/L188)*100</f>
        <v>112.31578947368422</v>
      </c>
      <c r="O188" s="366"/>
      <c r="P188" s="347"/>
    </row>
    <row r="189" spans="1:16" ht="68.25" thickBot="1" x14ac:dyDescent="0.4">
      <c r="A189" s="287"/>
      <c r="B189" s="258"/>
      <c r="C189" s="313"/>
      <c r="D189" s="314"/>
      <c r="E189" s="315"/>
      <c r="F189" s="99"/>
      <c r="G189" s="100"/>
      <c r="H189" s="100"/>
      <c r="I189" s="100"/>
      <c r="J189" s="101"/>
      <c r="K189" s="92" t="s">
        <v>202</v>
      </c>
      <c r="L189" s="216">
        <v>100</v>
      </c>
      <c r="M189" s="216">
        <v>100</v>
      </c>
      <c r="N189" s="212">
        <v>100</v>
      </c>
      <c r="O189" s="366"/>
      <c r="P189" s="347"/>
    </row>
    <row r="190" spans="1:16" ht="113.25" thickBot="1" x14ac:dyDescent="0.4">
      <c r="A190" s="287"/>
      <c r="B190" s="258"/>
      <c r="C190" s="313"/>
      <c r="D190" s="314"/>
      <c r="E190" s="315"/>
      <c r="F190" s="99"/>
      <c r="G190" s="100"/>
      <c r="H190" s="100"/>
      <c r="I190" s="100"/>
      <c r="J190" s="101"/>
      <c r="K190" s="95" t="s">
        <v>203</v>
      </c>
      <c r="L190" s="216" t="s">
        <v>89</v>
      </c>
      <c r="M190" s="216" t="s">
        <v>95</v>
      </c>
      <c r="N190" s="212">
        <v>100</v>
      </c>
      <c r="O190" s="366"/>
      <c r="P190" s="347"/>
    </row>
    <row r="191" spans="1:16" ht="90.75" thickBot="1" x14ac:dyDescent="0.4">
      <c r="A191" s="287"/>
      <c r="B191" s="258"/>
      <c r="C191" s="313"/>
      <c r="D191" s="314"/>
      <c r="E191" s="315"/>
      <c r="F191" s="99"/>
      <c r="G191" s="100"/>
      <c r="H191" s="100"/>
      <c r="I191" s="100"/>
      <c r="J191" s="101"/>
      <c r="K191" s="92" t="s">
        <v>204</v>
      </c>
      <c r="L191" s="217">
        <v>0</v>
      </c>
      <c r="M191" s="216">
        <v>0</v>
      </c>
      <c r="N191" s="212">
        <v>100</v>
      </c>
      <c r="O191" s="366"/>
      <c r="P191" s="347"/>
    </row>
    <row r="192" spans="1:16" ht="135.75" thickBot="1" x14ac:dyDescent="0.4">
      <c r="A192" s="287"/>
      <c r="B192" s="258"/>
      <c r="C192" s="313"/>
      <c r="D192" s="314"/>
      <c r="E192" s="315"/>
      <c r="F192" s="99"/>
      <c r="G192" s="100"/>
      <c r="H192" s="100"/>
      <c r="I192" s="100"/>
      <c r="J192" s="101"/>
      <c r="K192" s="92" t="s">
        <v>205</v>
      </c>
      <c r="L192" s="216" t="s">
        <v>89</v>
      </c>
      <c r="M192" s="218" t="s">
        <v>89</v>
      </c>
      <c r="N192" s="212">
        <v>100</v>
      </c>
      <c r="O192" s="366"/>
      <c r="P192" s="347"/>
    </row>
    <row r="193" spans="1:16" ht="33.75" customHeight="1" thickBot="1" x14ac:dyDescent="0.4">
      <c r="A193" s="287"/>
      <c r="B193" s="258"/>
      <c r="C193" s="313"/>
      <c r="D193" s="314"/>
      <c r="E193" s="315"/>
      <c r="F193" s="99"/>
      <c r="G193" s="100"/>
      <c r="H193" s="100"/>
      <c r="I193" s="100"/>
      <c r="J193" s="101"/>
      <c r="K193" s="92" t="s">
        <v>206</v>
      </c>
      <c r="L193" s="219">
        <v>100</v>
      </c>
      <c r="M193" s="220">
        <v>150.19999999999999</v>
      </c>
      <c r="N193" s="212">
        <f>L193/M193*100</f>
        <v>66.577896138482032</v>
      </c>
      <c r="O193" s="366"/>
      <c r="P193" s="347"/>
    </row>
    <row r="194" spans="1:16" ht="90.75" thickBot="1" x14ac:dyDescent="0.4">
      <c r="A194" s="287"/>
      <c r="B194" s="258"/>
      <c r="C194" s="313"/>
      <c r="D194" s="314"/>
      <c r="E194" s="315"/>
      <c r="F194" s="99"/>
      <c r="G194" s="100"/>
      <c r="H194" s="100"/>
      <c r="I194" s="100"/>
      <c r="J194" s="101"/>
      <c r="K194" s="95" t="s">
        <v>207</v>
      </c>
      <c r="L194" s="216" t="s">
        <v>89</v>
      </c>
      <c r="M194" s="220" t="s">
        <v>89</v>
      </c>
      <c r="N194" s="221">
        <v>100</v>
      </c>
      <c r="O194" s="366"/>
      <c r="P194" s="347"/>
    </row>
    <row r="195" spans="1:16" ht="24" thickBot="1" x14ac:dyDescent="0.4">
      <c r="A195" s="287"/>
      <c r="B195" s="258"/>
      <c r="C195" s="313"/>
      <c r="D195" s="314"/>
      <c r="E195" s="315"/>
      <c r="F195" s="99"/>
      <c r="G195" s="100"/>
      <c r="H195" s="100"/>
      <c r="I195" s="100"/>
      <c r="J195" s="101"/>
      <c r="K195" s="92"/>
      <c r="L195" s="79"/>
      <c r="M195" s="79"/>
      <c r="N195" s="221"/>
      <c r="O195" s="366"/>
      <c r="P195" s="347"/>
    </row>
    <row r="196" spans="1:16" ht="24" thickBot="1" x14ac:dyDescent="0.4">
      <c r="A196" s="287"/>
      <c r="B196" s="258"/>
      <c r="C196" s="313"/>
      <c r="D196" s="314"/>
      <c r="E196" s="315"/>
      <c r="F196" s="99"/>
      <c r="G196" s="100"/>
      <c r="H196" s="100"/>
      <c r="I196" s="100"/>
      <c r="J196" s="101"/>
      <c r="K196" s="92"/>
      <c r="L196" s="79"/>
      <c r="M196" s="79"/>
      <c r="N196" s="221"/>
      <c r="O196" s="366"/>
      <c r="P196" s="347"/>
    </row>
    <row r="197" spans="1:16" ht="24" thickBot="1" x14ac:dyDescent="0.4">
      <c r="A197" s="287"/>
      <c r="B197" s="258"/>
      <c r="C197" s="313"/>
      <c r="D197" s="314"/>
      <c r="E197" s="315"/>
      <c r="F197" s="99"/>
      <c r="G197" s="100"/>
      <c r="H197" s="100"/>
      <c r="I197" s="100"/>
      <c r="J197" s="101"/>
      <c r="K197" s="92"/>
      <c r="L197" s="79"/>
      <c r="M197" s="79"/>
      <c r="N197" s="221"/>
      <c r="O197" s="366"/>
      <c r="P197" s="347"/>
    </row>
    <row r="198" spans="1:16" ht="111" customHeight="1" thickBot="1" x14ac:dyDescent="0.4">
      <c r="A198" s="288"/>
      <c r="B198" s="285"/>
      <c r="C198" s="316"/>
      <c r="D198" s="317"/>
      <c r="E198" s="318"/>
      <c r="F198" s="102"/>
      <c r="G198" s="103"/>
      <c r="H198" s="103"/>
      <c r="I198" s="103"/>
      <c r="J198" s="104"/>
      <c r="K198" s="371" t="s">
        <v>50</v>
      </c>
      <c r="L198" s="372"/>
      <c r="M198" s="373"/>
      <c r="N198" s="222">
        <f>(N179+N180+N181+N182+N183+N184+N185+N186+N187+N188+N189+N190+N191+N192+N193+N194)/16</f>
        <v>98.823829206969535</v>
      </c>
      <c r="O198" s="367"/>
      <c r="P198" s="361"/>
    </row>
    <row r="199" spans="1:16" ht="46.5" x14ac:dyDescent="0.35">
      <c r="A199" s="286">
        <v>12</v>
      </c>
      <c r="B199" s="257" t="s">
        <v>268</v>
      </c>
      <c r="C199" s="86">
        <v>23</v>
      </c>
      <c r="D199" s="86">
        <v>23</v>
      </c>
      <c r="E199" s="86">
        <f>D199/C199*100</f>
        <v>100</v>
      </c>
      <c r="F199" s="62" t="s">
        <v>6</v>
      </c>
      <c r="G199" s="59">
        <f>G200+G201+G202+G203</f>
        <v>108.8</v>
      </c>
      <c r="H199" s="59">
        <f>H200+H201+H202+H203</f>
        <v>94.2</v>
      </c>
      <c r="I199" s="59">
        <f>H199/G199*100</f>
        <v>86.580882352941174</v>
      </c>
      <c r="J199" s="81">
        <f>E199/I199*100</f>
        <v>115.49893842887474</v>
      </c>
      <c r="K199" s="87" t="s">
        <v>96</v>
      </c>
      <c r="L199" s="88">
        <v>45.8</v>
      </c>
      <c r="M199" s="89">
        <v>46.6</v>
      </c>
      <c r="N199" s="90">
        <f>M199/L199*100</f>
        <v>101.7467248908297</v>
      </c>
      <c r="O199" s="365">
        <f>N215*J199/100</f>
        <v>116.50766278196534</v>
      </c>
      <c r="P199" s="346" t="s">
        <v>58</v>
      </c>
    </row>
    <row r="200" spans="1:16" ht="94.5" x14ac:dyDescent="0.35">
      <c r="A200" s="287"/>
      <c r="B200" s="258"/>
      <c r="C200" s="310" t="s">
        <v>267</v>
      </c>
      <c r="D200" s="311"/>
      <c r="E200" s="312"/>
      <c r="F200" s="72" t="s">
        <v>53</v>
      </c>
      <c r="G200" s="73"/>
      <c r="H200" s="73"/>
      <c r="I200" s="59" t="e">
        <f>H200/G200*100</f>
        <v>#DIV/0!</v>
      </c>
      <c r="J200" s="60" t="e">
        <f>E200/I200*100</f>
        <v>#DIV/0!</v>
      </c>
      <c r="K200" s="91" t="s">
        <v>97</v>
      </c>
      <c r="L200" s="88">
        <v>63</v>
      </c>
      <c r="M200" s="89">
        <v>63</v>
      </c>
      <c r="N200" s="90">
        <f t="shared" ref="N200:N224" si="22">M200/L200*100</f>
        <v>100</v>
      </c>
      <c r="O200" s="366"/>
      <c r="P200" s="347"/>
    </row>
    <row r="201" spans="1:16" ht="96" x14ac:dyDescent="0.35">
      <c r="A201" s="287"/>
      <c r="B201" s="258"/>
      <c r="C201" s="313"/>
      <c r="D201" s="314"/>
      <c r="E201" s="315"/>
      <c r="F201" s="72" t="s">
        <v>52</v>
      </c>
      <c r="G201" s="73"/>
      <c r="H201" s="73"/>
      <c r="I201" s="59" t="e">
        <f>H201/G201*100</f>
        <v>#DIV/0!</v>
      </c>
      <c r="J201" s="60" t="e">
        <f>E201/I201*100</f>
        <v>#DIV/0!</v>
      </c>
      <c r="K201" s="91"/>
      <c r="L201" s="88"/>
      <c r="M201" s="89"/>
      <c r="N201" s="90" t="e">
        <f>M201/L201*100</f>
        <v>#DIV/0!</v>
      </c>
      <c r="O201" s="366"/>
      <c r="P201" s="347"/>
    </row>
    <row r="202" spans="1:16" ht="75" thickBot="1" x14ac:dyDescent="0.4">
      <c r="A202" s="287"/>
      <c r="B202" s="258"/>
      <c r="C202" s="313"/>
      <c r="D202" s="314"/>
      <c r="E202" s="315"/>
      <c r="F202" s="72" t="s">
        <v>54</v>
      </c>
      <c r="G202" s="73">
        <v>108.8</v>
      </c>
      <c r="H202" s="73">
        <v>94.2</v>
      </c>
      <c r="I202" s="59">
        <f t="shared" ref="I202:I203" si="23">H202/G202*100</f>
        <v>86.580882352941174</v>
      </c>
      <c r="J202" s="60">
        <f>E202/I202*100</f>
        <v>0</v>
      </c>
      <c r="K202" s="92"/>
      <c r="L202" s="93"/>
      <c r="M202" s="94"/>
      <c r="N202" s="90" t="e">
        <f t="shared" si="22"/>
        <v>#DIV/0!</v>
      </c>
      <c r="O202" s="366"/>
      <c r="P202" s="347"/>
    </row>
    <row r="203" spans="1:16" ht="105" thickBot="1" x14ac:dyDescent="0.4">
      <c r="A203" s="287"/>
      <c r="B203" s="258"/>
      <c r="C203" s="313"/>
      <c r="D203" s="314"/>
      <c r="E203" s="315"/>
      <c r="F203" s="78" t="s">
        <v>55</v>
      </c>
      <c r="G203" s="73"/>
      <c r="H203" s="73"/>
      <c r="I203" s="59" t="e">
        <f t="shared" si="23"/>
        <v>#DIV/0!</v>
      </c>
      <c r="J203" s="60" t="e">
        <f>E203/I203*100</f>
        <v>#DIV/0!</v>
      </c>
      <c r="K203" s="95"/>
      <c r="L203" s="93"/>
      <c r="M203" s="94"/>
      <c r="N203" s="90" t="e">
        <f t="shared" si="22"/>
        <v>#DIV/0!</v>
      </c>
      <c r="O203" s="366"/>
      <c r="P203" s="347"/>
    </row>
    <row r="204" spans="1:16" ht="24" thickBot="1" x14ac:dyDescent="0.4">
      <c r="A204" s="287"/>
      <c r="B204" s="258"/>
      <c r="C204" s="313"/>
      <c r="D204" s="314"/>
      <c r="E204" s="315"/>
      <c r="F204" s="96"/>
      <c r="G204" s="97"/>
      <c r="H204" s="97"/>
      <c r="I204" s="97"/>
      <c r="J204" s="98"/>
      <c r="K204" s="92"/>
      <c r="L204" s="79"/>
      <c r="M204" s="79"/>
      <c r="N204" s="90" t="e">
        <f t="shared" si="22"/>
        <v>#DIV/0!</v>
      </c>
      <c r="O204" s="366"/>
      <c r="P204" s="347"/>
    </row>
    <row r="205" spans="1:16" ht="24" thickBot="1" x14ac:dyDescent="0.4">
      <c r="A205" s="287"/>
      <c r="B205" s="258"/>
      <c r="C205" s="313"/>
      <c r="D205" s="314"/>
      <c r="E205" s="315"/>
      <c r="F205" s="99"/>
      <c r="G205" s="100"/>
      <c r="H205" s="100"/>
      <c r="I205" s="100"/>
      <c r="J205" s="101"/>
      <c r="K205" s="92"/>
      <c r="L205" s="79"/>
      <c r="M205" s="79"/>
      <c r="N205" s="90" t="e">
        <f t="shared" si="22"/>
        <v>#DIV/0!</v>
      </c>
      <c r="O205" s="366"/>
      <c r="P205" s="347"/>
    </row>
    <row r="206" spans="1:16" ht="24" thickBot="1" x14ac:dyDescent="0.4">
      <c r="A206" s="287"/>
      <c r="B206" s="258"/>
      <c r="C206" s="313"/>
      <c r="D206" s="314"/>
      <c r="E206" s="315"/>
      <c r="F206" s="99"/>
      <c r="G206" s="100"/>
      <c r="H206" s="100"/>
      <c r="I206" s="100"/>
      <c r="J206" s="101"/>
      <c r="K206" s="92"/>
      <c r="L206" s="79"/>
      <c r="M206" s="79"/>
      <c r="N206" s="90" t="e">
        <f t="shared" si="22"/>
        <v>#DIV/0!</v>
      </c>
      <c r="O206" s="366"/>
      <c r="P206" s="347"/>
    </row>
    <row r="207" spans="1:16" ht="24" thickBot="1" x14ac:dyDescent="0.4">
      <c r="A207" s="287"/>
      <c r="B207" s="258"/>
      <c r="C207" s="313"/>
      <c r="D207" s="314"/>
      <c r="E207" s="315"/>
      <c r="F207" s="99"/>
      <c r="G207" s="100"/>
      <c r="H207" s="100"/>
      <c r="I207" s="100"/>
      <c r="J207" s="101"/>
      <c r="K207" s="95"/>
      <c r="L207" s="79"/>
      <c r="M207" s="79"/>
      <c r="N207" s="90" t="e">
        <f t="shared" si="22"/>
        <v>#DIV/0!</v>
      </c>
      <c r="O207" s="366"/>
      <c r="P207" s="347"/>
    </row>
    <row r="208" spans="1:16" ht="24" thickBot="1" x14ac:dyDescent="0.4">
      <c r="A208" s="287"/>
      <c r="B208" s="258"/>
      <c r="C208" s="313"/>
      <c r="D208" s="314"/>
      <c r="E208" s="315"/>
      <c r="F208" s="99"/>
      <c r="G208" s="100"/>
      <c r="H208" s="100"/>
      <c r="I208" s="100"/>
      <c r="J208" s="101"/>
      <c r="K208" s="92"/>
      <c r="L208" s="79"/>
      <c r="M208" s="79"/>
      <c r="N208" s="90" t="e">
        <f t="shared" si="22"/>
        <v>#DIV/0!</v>
      </c>
      <c r="O208" s="366"/>
      <c r="P208" s="347"/>
    </row>
    <row r="209" spans="1:16" ht="24" thickBot="1" x14ac:dyDescent="0.4">
      <c r="A209" s="287"/>
      <c r="B209" s="258"/>
      <c r="C209" s="313"/>
      <c r="D209" s="314"/>
      <c r="E209" s="315"/>
      <c r="F209" s="99"/>
      <c r="G209" s="100"/>
      <c r="H209" s="100"/>
      <c r="I209" s="100"/>
      <c r="J209" s="101"/>
      <c r="K209" s="92"/>
      <c r="L209" s="79"/>
      <c r="M209" s="79"/>
      <c r="N209" s="90" t="e">
        <f t="shared" si="22"/>
        <v>#DIV/0!</v>
      </c>
      <c r="O209" s="366"/>
      <c r="P209" s="347"/>
    </row>
    <row r="210" spans="1:16" ht="24" thickBot="1" x14ac:dyDescent="0.4">
      <c r="A210" s="287"/>
      <c r="B210" s="258"/>
      <c r="C210" s="313"/>
      <c r="D210" s="314"/>
      <c r="E210" s="315"/>
      <c r="F210" s="99"/>
      <c r="G210" s="100"/>
      <c r="H210" s="100"/>
      <c r="I210" s="100"/>
      <c r="J210" s="101"/>
      <c r="K210" s="92"/>
      <c r="L210" s="79"/>
      <c r="M210" s="79"/>
      <c r="N210" s="90" t="e">
        <f t="shared" si="22"/>
        <v>#DIV/0!</v>
      </c>
      <c r="O210" s="366"/>
      <c r="P210" s="347"/>
    </row>
    <row r="211" spans="1:16" ht="24" thickBot="1" x14ac:dyDescent="0.4">
      <c r="A211" s="287"/>
      <c r="B211" s="258"/>
      <c r="C211" s="313"/>
      <c r="D211" s="314"/>
      <c r="E211" s="315"/>
      <c r="F211" s="99"/>
      <c r="G211" s="100"/>
      <c r="H211" s="100"/>
      <c r="I211" s="100"/>
      <c r="J211" s="101"/>
      <c r="K211" s="95"/>
      <c r="L211" s="79"/>
      <c r="M211" s="79"/>
      <c r="N211" s="90" t="e">
        <f t="shared" si="22"/>
        <v>#DIV/0!</v>
      </c>
      <c r="O211" s="366"/>
      <c r="P211" s="347"/>
    </row>
    <row r="212" spans="1:16" ht="24" thickBot="1" x14ac:dyDescent="0.4">
      <c r="A212" s="287"/>
      <c r="B212" s="258"/>
      <c r="C212" s="313"/>
      <c r="D212" s="314"/>
      <c r="E212" s="315"/>
      <c r="F212" s="99"/>
      <c r="G212" s="100"/>
      <c r="H212" s="100"/>
      <c r="I212" s="100"/>
      <c r="J212" s="101"/>
      <c r="K212" s="92"/>
      <c r="L212" s="79"/>
      <c r="M212" s="79"/>
      <c r="N212" s="90" t="e">
        <f t="shared" si="22"/>
        <v>#DIV/0!</v>
      </c>
      <c r="O212" s="366"/>
      <c r="P212" s="347"/>
    </row>
    <row r="213" spans="1:16" ht="24" thickBot="1" x14ac:dyDescent="0.4">
      <c r="A213" s="287"/>
      <c r="B213" s="258"/>
      <c r="C213" s="313"/>
      <c r="D213" s="314"/>
      <c r="E213" s="315"/>
      <c r="F213" s="99"/>
      <c r="G213" s="100"/>
      <c r="H213" s="100"/>
      <c r="I213" s="100"/>
      <c r="J213" s="101"/>
      <c r="K213" s="92"/>
      <c r="L213" s="79"/>
      <c r="M213" s="79"/>
      <c r="N213" s="90" t="e">
        <f t="shared" si="22"/>
        <v>#DIV/0!</v>
      </c>
      <c r="O213" s="366"/>
      <c r="P213" s="347"/>
    </row>
    <row r="214" spans="1:16" ht="24" thickBot="1" x14ac:dyDescent="0.4">
      <c r="A214" s="287"/>
      <c r="B214" s="258"/>
      <c r="C214" s="313"/>
      <c r="D214" s="314"/>
      <c r="E214" s="315"/>
      <c r="F214" s="99"/>
      <c r="G214" s="100"/>
      <c r="H214" s="100"/>
      <c r="I214" s="100"/>
      <c r="J214" s="101"/>
      <c r="K214" s="92"/>
      <c r="L214" s="79"/>
      <c r="M214" s="79"/>
      <c r="N214" s="90" t="e">
        <f t="shared" si="22"/>
        <v>#DIV/0!</v>
      </c>
      <c r="O214" s="366"/>
      <c r="P214" s="347"/>
    </row>
    <row r="215" spans="1:16" ht="73.5" customHeight="1" thickBot="1" x14ac:dyDescent="0.4">
      <c r="A215" s="288"/>
      <c r="B215" s="285"/>
      <c r="C215" s="316"/>
      <c r="D215" s="317"/>
      <c r="E215" s="318"/>
      <c r="F215" s="102"/>
      <c r="G215" s="103"/>
      <c r="H215" s="103"/>
      <c r="I215" s="103"/>
      <c r="J215" s="104"/>
      <c r="K215" s="354" t="s">
        <v>50</v>
      </c>
      <c r="L215" s="372"/>
      <c r="M215" s="373"/>
      <c r="N215" s="105">
        <f>(N199+N200)/2</f>
        <v>100.87336244541484</v>
      </c>
      <c r="O215" s="367"/>
      <c r="P215" s="361"/>
    </row>
    <row r="216" spans="1:16" ht="40.5" customHeight="1" thickBot="1" x14ac:dyDescent="0.4">
      <c r="A216" s="383">
        <v>13</v>
      </c>
      <c r="B216" s="386" t="s">
        <v>271</v>
      </c>
      <c r="C216" s="125">
        <v>70</v>
      </c>
      <c r="D216" s="125">
        <v>60</v>
      </c>
      <c r="E216" s="126">
        <f>D216/C216*100</f>
        <v>85.714285714285708</v>
      </c>
      <c r="F216" s="62" t="s">
        <v>6</v>
      </c>
      <c r="G216" s="59">
        <v>24.8</v>
      </c>
      <c r="H216" s="59">
        <v>23.6</v>
      </c>
      <c r="I216" s="59">
        <f>H216/G216*100</f>
        <v>95.161290322580655</v>
      </c>
      <c r="J216" s="81">
        <f>E216/I216*100</f>
        <v>90.072639225181589</v>
      </c>
      <c r="K216" s="106" t="s">
        <v>73</v>
      </c>
      <c r="L216" s="79">
        <v>70</v>
      </c>
      <c r="M216" s="79">
        <v>60</v>
      </c>
      <c r="N216" s="107">
        <f t="shared" si="22"/>
        <v>85.714285714285708</v>
      </c>
      <c r="O216" s="389">
        <f>N237*J216/100</f>
        <v>85.886950671852318</v>
      </c>
      <c r="P216" s="392" t="s">
        <v>57</v>
      </c>
    </row>
    <row r="217" spans="1:16" s="44" customFormat="1" ht="70.5" customHeight="1" x14ac:dyDescent="0.35">
      <c r="A217" s="384"/>
      <c r="B217" s="387"/>
      <c r="C217" s="395" t="s">
        <v>270</v>
      </c>
      <c r="D217" s="396"/>
      <c r="E217" s="397"/>
      <c r="F217" s="72" t="s">
        <v>53</v>
      </c>
      <c r="G217" s="73"/>
      <c r="H217" s="73"/>
      <c r="I217" s="59" t="e">
        <f>H217/G217*100</f>
        <v>#DIV/0!</v>
      </c>
      <c r="J217" s="60" t="e">
        <f>E217/I217*100</f>
        <v>#DIV/0!</v>
      </c>
      <c r="K217" s="106" t="s">
        <v>74</v>
      </c>
      <c r="L217" s="79">
        <v>31</v>
      </c>
      <c r="M217" s="79">
        <v>30</v>
      </c>
      <c r="N217" s="107">
        <f t="shared" si="22"/>
        <v>96.774193548387103</v>
      </c>
      <c r="O217" s="390"/>
      <c r="P217" s="393"/>
    </row>
    <row r="218" spans="1:16" s="44" customFormat="1" ht="96" x14ac:dyDescent="0.35">
      <c r="A218" s="384"/>
      <c r="B218" s="387"/>
      <c r="C218" s="398"/>
      <c r="D218" s="399"/>
      <c r="E218" s="400"/>
      <c r="F218" s="72" t="s">
        <v>52</v>
      </c>
      <c r="G218" s="73"/>
      <c r="H218" s="73"/>
      <c r="I218" s="59" t="e">
        <f>H218/G218*100</f>
        <v>#DIV/0!</v>
      </c>
      <c r="J218" s="60" t="e">
        <f>E218/I218*100</f>
        <v>#DIV/0!</v>
      </c>
      <c r="K218" s="106" t="s">
        <v>75</v>
      </c>
      <c r="L218" s="79">
        <v>97</v>
      </c>
      <c r="M218" s="79">
        <v>97</v>
      </c>
      <c r="N218" s="107">
        <f t="shared" si="22"/>
        <v>100</v>
      </c>
      <c r="O218" s="390"/>
      <c r="P218" s="393"/>
    </row>
    <row r="219" spans="1:16" s="44" customFormat="1" ht="74.25" x14ac:dyDescent="0.35">
      <c r="A219" s="384"/>
      <c r="B219" s="387"/>
      <c r="C219" s="398"/>
      <c r="D219" s="399"/>
      <c r="E219" s="400"/>
      <c r="F219" s="72" t="s">
        <v>54</v>
      </c>
      <c r="G219" s="108">
        <v>24.8</v>
      </c>
      <c r="H219" s="73">
        <v>23.6</v>
      </c>
      <c r="I219" s="59">
        <f t="shared" ref="I219:I220" si="24">H219/G219*100</f>
        <v>95.161290322580655</v>
      </c>
      <c r="J219" s="60">
        <f>E219/I219*100</f>
        <v>0</v>
      </c>
      <c r="K219" s="106" t="s">
        <v>76</v>
      </c>
      <c r="L219" s="79">
        <v>33</v>
      </c>
      <c r="M219" s="79">
        <v>30</v>
      </c>
      <c r="N219" s="107">
        <f t="shared" si="22"/>
        <v>90.909090909090907</v>
      </c>
      <c r="O219" s="390"/>
      <c r="P219" s="393"/>
    </row>
    <row r="220" spans="1:16" s="44" customFormat="1" ht="104.25" x14ac:dyDescent="0.35">
      <c r="A220" s="384"/>
      <c r="B220" s="387"/>
      <c r="C220" s="398"/>
      <c r="D220" s="399"/>
      <c r="E220" s="400"/>
      <c r="F220" s="78" t="s">
        <v>55</v>
      </c>
      <c r="G220" s="73"/>
      <c r="H220" s="73"/>
      <c r="I220" s="59" t="e">
        <f t="shared" si="24"/>
        <v>#DIV/0!</v>
      </c>
      <c r="J220" s="60" t="e">
        <f>E220/I220*100</f>
        <v>#DIV/0!</v>
      </c>
      <c r="K220" s="106" t="s">
        <v>77</v>
      </c>
      <c r="L220" s="79">
        <v>15</v>
      </c>
      <c r="M220" s="79">
        <v>15</v>
      </c>
      <c r="N220" s="107">
        <f t="shared" si="22"/>
        <v>100</v>
      </c>
      <c r="O220" s="390"/>
      <c r="P220" s="393"/>
    </row>
    <row r="221" spans="1:16" s="44" customFormat="1" ht="116.25" x14ac:dyDescent="0.35">
      <c r="A221" s="384"/>
      <c r="B221" s="387"/>
      <c r="C221" s="398"/>
      <c r="D221" s="399"/>
      <c r="E221" s="400"/>
      <c r="F221" s="96"/>
      <c r="G221" s="97"/>
      <c r="H221" s="97"/>
      <c r="I221" s="97"/>
      <c r="J221" s="97"/>
      <c r="K221" s="106" t="s">
        <v>78</v>
      </c>
      <c r="L221" s="79">
        <v>8</v>
      </c>
      <c r="M221" s="79">
        <v>8</v>
      </c>
      <c r="N221" s="107">
        <f t="shared" si="22"/>
        <v>100</v>
      </c>
      <c r="O221" s="390"/>
      <c r="P221" s="393"/>
    </row>
    <row r="222" spans="1:16" s="44" customFormat="1" ht="46.5" x14ac:dyDescent="0.35">
      <c r="A222" s="384"/>
      <c r="B222" s="387"/>
      <c r="C222" s="398"/>
      <c r="D222" s="399"/>
      <c r="E222" s="400"/>
      <c r="F222" s="99"/>
      <c r="G222" s="100"/>
      <c r="H222" s="100"/>
      <c r="I222" s="100"/>
      <c r="J222" s="100"/>
      <c r="K222" s="106" t="s">
        <v>122</v>
      </c>
      <c r="L222" s="79">
        <v>3</v>
      </c>
      <c r="M222" s="79">
        <v>3</v>
      </c>
      <c r="N222" s="107">
        <f t="shared" si="22"/>
        <v>100</v>
      </c>
      <c r="O222" s="390"/>
      <c r="P222" s="393"/>
    </row>
    <row r="223" spans="1:16" s="44" customFormat="1" ht="69.75" x14ac:dyDescent="0.35">
      <c r="A223" s="384"/>
      <c r="B223" s="387"/>
      <c r="C223" s="398"/>
      <c r="D223" s="399"/>
      <c r="E223" s="400"/>
      <c r="F223" s="99"/>
      <c r="G223" s="100"/>
      <c r="H223" s="100"/>
      <c r="I223" s="100"/>
      <c r="J223" s="100"/>
      <c r="K223" s="106" t="s">
        <v>79</v>
      </c>
      <c r="L223" s="79">
        <v>9</v>
      </c>
      <c r="M223" s="79">
        <v>8</v>
      </c>
      <c r="N223" s="107">
        <f t="shared" si="22"/>
        <v>88.888888888888886</v>
      </c>
      <c r="O223" s="390"/>
      <c r="P223" s="393"/>
    </row>
    <row r="224" spans="1:16" s="44" customFormat="1" ht="47.25" thickBot="1" x14ac:dyDescent="0.4">
      <c r="A224" s="384"/>
      <c r="B224" s="387"/>
      <c r="C224" s="398"/>
      <c r="D224" s="399"/>
      <c r="E224" s="400"/>
      <c r="F224" s="99"/>
      <c r="G224" s="100"/>
      <c r="H224" s="100"/>
      <c r="I224" s="100"/>
      <c r="J224" s="100"/>
      <c r="K224" s="106" t="s">
        <v>80</v>
      </c>
      <c r="L224" s="79">
        <v>73</v>
      </c>
      <c r="M224" s="79">
        <v>70</v>
      </c>
      <c r="N224" s="107">
        <f t="shared" si="22"/>
        <v>95.890410958904098</v>
      </c>
      <c r="O224" s="390"/>
      <c r="P224" s="393"/>
    </row>
    <row r="225" spans="1:16" s="44" customFormat="1" ht="24" thickBot="1" x14ac:dyDescent="0.4">
      <c r="A225" s="384"/>
      <c r="B225" s="387"/>
      <c r="C225" s="398"/>
      <c r="D225" s="399"/>
      <c r="E225" s="400"/>
      <c r="F225" s="99"/>
      <c r="G225" s="100"/>
      <c r="H225" s="100"/>
      <c r="I225" s="100"/>
      <c r="J225" s="101"/>
      <c r="K225" s="109"/>
      <c r="L225" s="110"/>
      <c r="M225" s="111"/>
      <c r="N225" s="112"/>
      <c r="O225" s="390"/>
      <c r="P225" s="393"/>
    </row>
    <row r="226" spans="1:16" s="44" customFormat="1" ht="24" thickBot="1" x14ac:dyDescent="0.4">
      <c r="A226" s="384"/>
      <c r="B226" s="387"/>
      <c r="C226" s="398"/>
      <c r="D226" s="399"/>
      <c r="E226" s="400"/>
      <c r="F226" s="99"/>
      <c r="G226" s="100"/>
      <c r="H226" s="100"/>
      <c r="I226" s="100"/>
      <c r="J226" s="101"/>
      <c r="K226" s="113"/>
      <c r="L226" s="110"/>
      <c r="M226" s="111"/>
      <c r="N226" s="112"/>
      <c r="O226" s="390"/>
      <c r="P226" s="393"/>
    </row>
    <row r="227" spans="1:16" ht="24" thickBot="1" x14ac:dyDescent="0.4">
      <c r="A227" s="384"/>
      <c r="B227" s="387"/>
      <c r="C227" s="398"/>
      <c r="D227" s="399"/>
      <c r="E227" s="400"/>
      <c r="F227" s="99"/>
      <c r="G227" s="100"/>
      <c r="H227" s="100"/>
      <c r="I227" s="100"/>
      <c r="J227" s="101"/>
      <c r="K227" s="114"/>
      <c r="L227" s="115"/>
      <c r="M227" s="111"/>
      <c r="N227" s="90"/>
      <c r="O227" s="390"/>
      <c r="P227" s="393"/>
    </row>
    <row r="228" spans="1:16" ht="24" thickBot="1" x14ac:dyDescent="0.4">
      <c r="A228" s="384"/>
      <c r="B228" s="387"/>
      <c r="C228" s="398"/>
      <c r="D228" s="399"/>
      <c r="E228" s="400"/>
      <c r="F228" s="99"/>
      <c r="G228" s="100"/>
      <c r="H228" s="100"/>
      <c r="I228" s="100"/>
      <c r="J228" s="101"/>
      <c r="K228" s="114"/>
      <c r="L228" s="110"/>
      <c r="M228" s="111"/>
      <c r="N228" s="90"/>
      <c r="O228" s="390"/>
      <c r="P228" s="393"/>
    </row>
    <row r="229" spans="1:16" ht="24" thickBot="1" x14ac:dyDescent="0.4">
      <c r="A229" s="384"/>
      <c r="B229" s="387"/>
      <c r="C229" s="398"/>
      <c r="D229" s="399"/>
      <c r="E229" s="400"/>
      <c r="F229" s="99"/>
      <c r="G229" s="100"/>
      <c r="H229" s="100"/>
      <c r="I229" s="100"/>
      <c r="J229" s="101"/>
      <c r="K229" s="114"/>
      <c r="L229" s="110"/>
      <c r="M229" s="111"/>
      <c r="N229" s="90"/>
      <c r="O229" s="390"/>
      <c r="P229" s="393"/>
    </row>
    <row r="230" spans="1:16" ht="24" thickBot="1" x14ac:dyDescent="0.4">
      <c r="A230" s="384"/>
      <c r="B230" s="387"/>
      <c r="C230" s="398"/>
      <c r="D230" s="399"/>
      <c r="E230" s="400"/>
      <c r="F230" s="99"/>
      <c r="G230" s="100"/>
      <c r="H230" s="100"/>
      <c r="I230" s="100"/>
      <c r="J230" s="101"/>
      <c r="K230" s="114"/>
      <c r="L230" s="110"/>
      <c r="M230" s="111"/>
      <c r="N230" s="90"/>
      <c r="O230" s="390"/>
      <c r="P230" s="393"/>
    </row>
    <row r="231" spans="1:16" ht="24" thickBot="1" x14ac:dyDescent="0.4">
      <c r="A231" s="384"/>
      <c r="B231" s="387"/>
      <c r="C231" s="398"/>
      <c r="D231" s="399"/>
      <c r="E231" s="400"/>
      <c r="F231" s="99"/>
      <c r="G231" s="100"/>
      <c r="H231" s="100"/>
      <c r="I231" s="100"/>
      <c r="J231" s="101"/>
      <c r="K231" s="116"/>
      <c r="L231" s="117"/>
      <c r="M231" s="117"/>
      <c r="N231" s="90"/>
      <c r="O231" s="390"/>
      <c r="P231" s="393"/>
    </row>
    <row r="232" spans="1:16" ht="24" thickBot="1" x14ac:dyDescent="0.4">
      <c r="A232" s="384"/>
      <c r="B232" s="387"/>
      <c r="C232" s="398"/>
      <c r="D232" s="399"/>
      <c r="E232" s="400"/>
      <c r="F232" s="102"/>
      <c r="G232" s="103"/>
      <c r="H232" s="103"/>
      <c r="I232" s="103"/>
      <c r="J232" s="104"/>
      <c r="K232" s="116"/>
      <c r="L232" s="117"/>
      <c r="M232" s="117"/>
      <c r="N232" s="90"/>
      <c r="O232" s="390"/>
      <c r="P232" s="393"/>
    </row>
    <row r="233" spans="1:16" ht="24" thickBot="1" x14ac:dyDescent="0.4">
      <c r="A233" s="384"/>
      <c r="B233" s="387"/>
      <c r="C233" s="398"/>
      <c r="D233" s="399"/>
      <c r="E233" s="400"/>
      <c r="F233" s="223"/>
      <c r="G233" s="118"/>
      <c r="H233" s="118"/>
      <c r="I233" s="118"/>
      <c r="J233" s="119"/>
      <c r="K233" s="116"/>
      <c r="L233" s="117"/>
      <c r="M233" s="117"/>
      <c r="N233" s="90"/>
      <c r="O233" s="390"/>
      <c r="P233" s="393"/>
    </row>
    <row r="234" spans="1:16" ht="24" thickBot="1" x14ac:dyDescent="0.4">
      <c r="A234" s="384"/>
      <c r="B234" s="387"/>
      <c r="C234" s="398"/>
      <c r="D234" s="399"/>
      <c r="E234" s="400"/>
      <c r="F234" s="223"/>
      <c r="G234" s="118"/>
      <c r="H234" s="118"/>
      <c r="I234" s="118"/>
      <c r="J234" s="119"/>
      <c r="K234" s="116"/>
      <c r="L234" s="117"/>
      <c r="M234" s="117"/>
      <c r="N234" s="90"/>
      <c r="O234" s="390"/>
      <c r="P234" s="393"/>
    </row>
    <row r="235" spans="1:16" ht="24" thickBot="1" x14ac:dyDescent="0.4">
      <c r="A235" s="384"/>
      <c r="B235" s="387"/>
      <c r="C235" s="398"/>
      <c r="D235" s="399"/>
      <c r="E235" s="400"/>
      <c r="F235" s="223"/>
      <c r="G235" s="118"/>
      <c r="H235" s="118"/>
      <c r="I235" s="118"/>
      <c r="J235" s="119"/>
      <c r="K235" s="113"/>
      <c r="L235" s="120"/>
      <c r="M235" s="120"/>
      <c r="N235" s="90"/>
      <c r="O235" s="390"/>
      <c r="P235" s="393"/>
    </row>
    <row r="236" spans="1:16" ht="24" thickBot="1" x14ac:dyDescent="0.4">
      <c r="A236" s="384"/>
      <c r="B236" s="387"/>
      <c r="C236" s="398"/>
      <c r="D236" s="399"/>
      <c r="E236" s="400"/>
      <c r="F236" s="223"/>
      <c r="G236" s="118"/>
      <c r="H236" s="118"/>
      <c r="I236" s="118"/>
      <c r="J236" s="119"/>
      <c r="K236" s="121"/>
      <c r="L236" s="120"/>
      <c r="M236" s="120"/>
      <c r="N236" s="90"/>
      <c r="O236" s="390"/>
      <c r="P236" s="393"/>
    </row>
    <row r="237" spans="1:16" ht="60.75" customHeight="1" thickBot="1" x14ac:dyDescent="0.3">
      <c r="A237" s="385"/>
      <c r="B237" s="388"/>
      <c r="C237" s="401"/>
      <c r="D237" s="402"/>
      <c r="E237" s="403"/>
      <c r="F237" s="224"/>
      <c r="G237" s="122"/>
      <c r="H237" s="122"/>
      <c r="I237" s="122"/>
      <c r="J237" s="123"/>
      <c r="K237" s="124" t="s">
        <v>50</v>
      </c>
      <c r="L237" s="404"/>
      <c r="M237" s="405"/>
      <c r="N237" s="105">
        <f>SUM(N216:N224)/9</f>
        <v>95.35298555772853</v>
      </c>
      <c r="O237" s="391"/>
      <c r="P237" s="394"/>
    </row>
    <row r="238" spans="1:16" ht="86.25" customHeight="1" thickTop="1" x14ac:dyDescent="0.35">
      <c r="A238" s="282">
        <v>14</v>
      </c>
      <c r="B238" s="413" t="s">
        <v>260</v>
      </c>
      <c r="C238" s="86">
        <v>8</v>
      </c>
      <c r="D238" s="86">
        <v>5</v>
      </c>
      <c r="E238" s="86">
        <f>D238/C238*100</f>
        <v>62.5</v>
      </c>
      <c r="F238" s="62" t="s">
        <v>6</v>
      </c>
      <c r="G238" s="59">
        <v>20</v>
      </c>
      <c r="H238" s="59">
        <v>10</v>
      </c>
      <c r="I238" s="59">
        <f>H238/G238*100</f>
        <v>50</v>
      </c>
      <c r="J238" s="225">
        <f>E238/I238*100</f>
        <v>125</v>
      </c>
      <c r="K238" s="187" t="s">
        <v>254</v>
      </c>
      <c r="L238" s="93">
        <v>10</v>
      </c>
      <c r="M238" s="94">
        <v>20</v>
      </c>
      <c r="N238" s="130">
        <f>M238/L238*100</f>
        <v>200</v>
      </c>
      <c r="O238" s="365">
        <f>N246*J238/100</f>
        <v>121.55526061776061</v>
      </c>
      <c r="P238" s="346" t="s">
        <v>259</v>
      </c>
    </row>
    <row r="239" spans="1:16" ht="111.75" x14ac:dyDescent="0.35">
      <c r="A239" s="283"/>
      <c r="B239" s="258"/>
      <c r="C239" s="310" t="s">
        <v>147</v>
      </c>
      <c r="D239" s="311"/>
      <c r="E239" s="312"/>
      <c r="F239" s="72" t="s">
        <v>53</v>
      </c>
      <c r="G239" s="73"/>
      <c r="H239" s="73"/>
      <c r="I239" s="59" t="e">
        <f>H239/G239*100</f>
        <v>#DIV/0!</v>
      </c>
      <c r="J239" s="60" t="e">
        <f>E239/I239*100</f>
        <v>#DIV/0!</v>
      </c>
      <c r="K239" s="187" t="s">
        <v>255</v>
      </c>
      <c r="L239" s="88">
        <v>5</v>
      </c>
      <c r="M239" s="94">
        <v>8</v>
      </c>
      <c r="N239" s="130">
        <f t="shared" ref="N239:N245" si="25">M239/L239*100</f>
        <v>160</v>
      </c>
      <c r="O239" s="366"/>
      <c r="P239" s="347"/>
    </row>
    <row r="240" spans="1:16" ht="96" x14ac:dyDescent="0.35">
      <c r="A240" s="283"/>
      <c r="B240" s="258"/>
      <c r="C240" s="313"/>
      <c r="D240" s="314"/>
      <c r="E240" s="315"/>
      <c r="F240" s="72" t="s">
        <v>52</v>
      </c>
      <c r="G240" s="73"/>
      <c r="H240" s="73"/>
      <c r="I240" s="59" t="e">
        <f>H240/G240*100</f>
        <v>#DIV/0!</v>
      </c>
      <c r="J240" s="60" t="e">
        <f>E240/I240*100</f>
        <v>#DIV/0!</v>
      </c>
      <c r="K240" s="188" t="s">
        <v>256</v>
      </c>
      <c r="L240" s="93">
        <v>2</v>
      </c>
      <c r="M240" s="94">
        <v>0</v>
      </c>
      <c r="N240" s="130">
        <f t="shared" si="25"/>
        <v>0</v>
      </c>
      <c r="O240" s="366"/>
      <c r="P240" s="347"/>
    </row>
    <row r="241" spans="1:16" ht="74.25" x14ac:dyDescent="0.35">
      <c r="A241" s="283"/>
      <c r="B241" s="258"/>
      <c r="C241" s="313"/>
      <c r="D241" s="314"/>
      <c r="E241" s="315"/>
      <c r="F241" s="72" t="s">
        <v>54</v>
      </c>
      <c r="G241" s="73">
        <v>20</v>
      </c>
      <c r="H241" s="73">
        <v>10</v>
      </c>
      <c r="I241" s="59">
        <f>H241/G241*100</f>
        <v>50</v>
      </c>
      <c r="J241" s="60">
        <f>E241/I241*100</f>
        <v>0</v>
      </c>
      <c r="K241" s="188" t="s">
        <v>258</v>
      </c>
      <c r="L241" s="93">
        <v>15</v>
      </c>
      <c r="M241" s="94">
        <v>0</v>
      </c>
      <c r="N241" s="130">
        <v>0</v>
      </c>
      <c r="O241" s="366"/>
      <c r="P241" s="347"/>
    </row>
    <row r="242" spans="1:16" ht="122.25" customHeight="1" x14ac:dyDescent="0.35">
      <c r="A242" s="283"/>
      <c r="B242" s="258"/>
      <c r="C242" s="313"/>
      <c r="D242" s="314"/>
      <c r="E242" s="315"/>
      <c r="F242" s="78" t="s">
        <v>55</v>
      </c>
      <c r="G242" s="73"/>
      <c r="H242" s="73"/>
      <c r="I242" s="59" t="e">
        <f>H242/G242*100</f>
        <v>#DIV/0!</v>
      </c>
      <c r="J242" s="60" t="e">
        <f>E242/I242*100</f>
        <v>#DIV/0!</v>
      </c>
      <c r="K242" s="188" t="s">
        <v>257</v>
      </c>
      <c r="L242" s="93">
        <v>3</v>
      </c>
      <c r="M242" s="94">
        <v>0</v>
      </c>
      <c r="N242" s="226">
        <f t="shared" si="25"/>
        <v>0</v>
      </c>
      <c r="O242" s="366"/>
      <c r="P242" s="347"/>
    </row>
    <row r="243" spans="1:16" s="49" customFormat="1" ht="122.25" customHeight="1" x14ac:dyDescent="0.35">
      <c r="A243" s="283"/>
      <c r="B243" s="258"/>
      <c r="C243" s="313"/>
      <c r="D243" s="314"/>
      <c r="E243" s="315"/>
      <c r="F243" s="196"/>
      <c r="G243" s="197"/>
      <c r="H243" s="197"/>
      <c r="I243" s="198"/>
      <c r="J243" s="199"/>
      <c r="K243" s="188" t="s">
        <v>66</v>
      </c>
      <c r="L243" s="93">
        <v>10</v>
      </c>
      <c r="M243" s="94">
        <v>10</v>
      </c>
      <c r="N243" s="226">
        <f t="shared" si="25"/>
        <v>100</v>
      </c>
      <c r="O243" s="366"/>
      <c r="P243" s="347"/>
    </row>
    <row r="244" spans="1:16" s="49" customFormat="1" ht="122.25" customHeight="1" x14ac:dyDescent="0.35">
      <c r="A244" s="283"/>
      <c r="B244" s="258"/>
      <c r="C244" s="313"/>
      <c r="D244" s="314"/>
      <c r="E244" s="315"/>
      <c r="F244" s="196"/>
      <c r="G244" s="197"/>
      <c r="H244" s="197"/>
      <c r="I244" s="198"/>
      <c r="J244" s="199"/>
      <c r="K244" s="188" t="s">
        <v>67</v>
      </c>
      <c r="L244" s="93">
        <v>37</v>
      </c>
      <c r="M244" s="94">
        <v>78</v>
      </c>
      <c r="N244" s="226">
        <f t="shared" si="25"/>
        <v>210.81081081081078</v>
      </c>
      <c r="O244" s="366"/>
      <c r="P244" s="347"/>
    </row>
    <row r="245" spans="1:16" s="49" customFormat="1" ht="122.25" customHeight="1" x14ac:dyDescent="0.35">
      <c r="A245" s="283"/>
      <c r="B245" s="258"/>
      <c r="C245" s="313"/>
      <c r="D245" s="314"/>
      <c r="E245" s="315"/>
      <c r="F245" s="196"/>
      <c r="G245" s="197"/>
      <c r="H245" s="197"/>
      <c r="I245" s="198"/>
      <c r="J245" s="199"/>
      <c r="K245" s="188" t="s">
        <v>68</v>
      </c>
      <c r="L245" s="93">
        <v>56</v>
      </c>
      <c r="M245" s="94">
        <v>60</v>
      </c>
      <c r="N245" s="226">
        <f t="shared" si="25"/>
        <v>107.14285714285714</v>
      </c>
      <c r="O245" s="366"/>
      <c r="P245" s="347"/>
    </row>
    <row r="246" spans="1:16" ht="24" thickBot="1" x14ac:dyDescent="0.4">
      <c r="A246" s="284"/>
      <c r="B246" s="285"/>
      <c r="C246" s="316"/>
      <c r="D246" s="317"/>
      <c r="E246" s="318"/>
      <c r="F246" s="102"/>
      <c r="G246" s="103"/>
      <c r="H246" s="103"/>
      <c r="I246" s="103"/>
      <c r="J246" s="104"/>
      <c r="K246" s="371" t="s">
        <v>50</v>
      </c>
      <c r="L246" s="372"/>
      <c r="M246" s="373"/>
      <c r="N246" s="105">
        <f>(N238+N239+N240+N241+N242+N243+N244+N245)/8</f>
        <v>97.244208494208493</v>
      </c>
      <c r="O246" s="367"/>
      <c r="P246" s="361"/>
    </row>
    <row r="247" spans="1:16" ht="69.75" x14ac:dyDescent="0.35">
      <c r="A247" s="286">
        <v>15</v>
      </c>
      <c r="B247" s="257" t="s">
        <v>170</v>
      </c>
      <c r="C247" s="86">
        <v>10</v>
      </c>
      <c r="D247" s="86">
        <v>8</v>
      </c>
      <c r="E247" s="227">
        <f>D247/C247*100</f>
        <v>80</v>
      </c>
      <c r="F247" s="62" t="s">
        <v>6</v>
      </c>
      <c r="G247" s="59">
        <f>G248+G249+G250+G251</f>
        <v>1437.8000000000002</v>
      </c>
      <c r="H247" s="59">
        <f>H248+H249+H250+H251</f>
        <v>1382.9999999999998</v>
      </c>
      <c r="I247" s="59">
        <f>H247/G247*100</f>
        <v>96.18862150507718</v>
      </c>
      <c r="J247" s="81">
        <f>E247/I247*100</f>
        <v>83.169920462762121</v>
      </c>
      <c r="K247" s="187" t="s">
        <v>171</v>
      </c>
      <c r="L247" s="93">
        <v>111.2</v>
      </c>
      <c r="M247" s="94">
        <v>162.1</v>
      </c>
      <c r="N247" s="226">
        <f>M247/L247*100</f>
        <v>145.77338129496403</v>
      </c>
      <c r="O247" s="365">
        <f>N276*J247/100</f>
        <v>84.63618220986082</v>
      </c>
      <c r="P247" s="85" t="s">
        <v>265</v>
      </c>
    </row>
    <row r="248" spans="1:16" ht="94.5" x14ac:dyDescent="0.35">
      <c r="A248" s="406"/>
      <c r="B248" s="408"/>
      <c r="C248" s="310" t="s">
        <v>266</v>
      </c>
      <c r="D248" s="348"/>
      <c r="E248" s="349"/>
      <c r="F248" s="72" t="s">
        <v>53</v>
      </c>
      <c r="G248" s="73">
        <v>596.4</v>
      </c>
      <c r="H248" s="73">
        <v>596.4</v>
      </c>
      <c r="I248" s="59">
        <f>H248/G248*100</f>
        <v>100</v>
      </c>
      <c r="J248" s="60">
        <f>E248/I248*100</f>
        <v>0</v>
      </c>
      <c r="K248" s="188" t="s">
        <v>172</v>
      </c>
      <c r="L248" s="228">
        <v>119</v>
      </c>
      <c r="M248" s="94">
        <v>165.1</v>
      </c>
      <c r="N248" s="226">
        <f t="shared" ref="N248:N274" si="26">M248/L248*100</f>
        <v>138.73949579831933</v>
      </c>
      <c r="O248" s="366"/>
      <c r="P248" s="229"/>
    </row>
    <row r="249" spans="1:16" ht="96" x14ac:dyDescent="0.35">
      <c r="A249" s="406"/>
      <c r="B249" s="408"/>
      <c r="C249" s="350"/>
      <c r="D249" s="351"/>
      <c r="E249" s="352"/>
      <c r="F249" s="72" t="s">
        <v>52</v>
      </c>
      <c r="G249" s="73">
        <v>758.5</v>
      </c>
      <c r="H249" s="73">
        <v>703.8</v>
      </c>
      <c r="I249" s="59">
        <f>H249/G249*100</f>
        <v>92.788398154251809</v>
      </c>
      <c r="J249" s="60">
        <f>E249/I249*100</f>
        <v>0</v>
      </c>
      <c r="K249" s="188" t="s">
        <v>173</v>
      </c>
      <c r="L249" s="93">
        <v>10.4</v>
      </c>
      <c r="M249" s="94">
        <v>122.6</v>
      </c>
      <c r="N249" s="226">
        <f t="shared" si="26"/>
        <v>1178.8461538461538</v>
      </c>
      <c r="O249" s="366"/>
      <c r="P249" s="229"/>
    </row>
    <row r="250" spans="1:16" ht="74.25" x14ac:dyDescent="0.35">
      <c r="A250" s="406"/>
      <c r="B250" s="408"/>
      <c r="C250" s="350"/>
      <c r="D250" s="351"/>
      <c r="E250" s="352"/>
      <c r="F250" s="72" t="s">
        <v>54</v>
      </c>
      <c r="G250" s="73">
        <v>82.9</v>
      </c>
      <c r="H250" s="73">
        <v>82.8</v>
      </c>
      <c r="I250" s="59">
        <f>H250/G250*100</f>
        <v>99.879372738238843</v>
      </c>
      <c r="J250" s="60"/>
      <c r="K250" s="188" t="s">
        <v>174</v>
      </c>
      <c r="L250" s="93">
        <v>25</v>
      </c>
      <c r="M250" s="94">
        <v>23.4</v>
      </c>
      <c r="N250" s="226">
        <f t="shared" si="26"/>
        <v>93.6</v>
      </c>
      <c r="O250" s="366"/>
      <c r="P250" s="229"/>
    </row>
    <row r="251" spans="1:16" ht="74.25" x14ac:dyDescent="0.35">
      <c r="A251" s="406"/>
      <c r="B251" s="408"/>
      <c r="C251" s="350"/>
      <c r="D251" s="351"/>
      <c r="E251" s="352"/>
      <c r="F251" s="72" t="s">
        <v>54</v>
      </c>
      <c r="G251" s="73"/>
      <c r="H251" s="73"/>
      <c r="I251" s="59" t="e">
        <f>H251/G251*100</f>
        <v>#DIV/0!</v>
      </c>
      <c r="J251" s="60" t="e">
        <f>E251/I251*100</f>
        <v>#DIV/0!</v>
      </c>
      <c r="K251" s="188" t="s">
        <v>175</v>
      </c>
      <c r="L251" s="93">
        <v>120.8</v>
      </c>
      <c r="M251" s="94">
        <v>57</v>
      </c>
      <c r="N251" s="226">
        <f t="shared" si="26"/>
        <v>47.185430463576161</v>
      </c>
      <c r="O251" s="366"/>
      <c r="P251" s="229"/>
    </row>
    <row r="252" spans="1:16" ht="23.25" x14ac:dyDescent="0.35">
      <c r="A252" s="406"/>
      <c r="B252" s="408"/>
      <c r="C252" s="350"/>
      <c r="D252" s="351"/>
      <c r="E252" s="352"/>
      <c r="F252" s="99"/>
      <c r="G252" s="100"/>
      <c r="H252" s="100"/>
      <c r="I252" s="100"/>
      <c r="J252" s="101"/>
      <c r="K252" s="191" t="s">
        <v>176</v>
      </c>
      <c r="L252" s="230">
        <v>110.9</v>
      </c>
      <c r="M252" s="230">
        <v>136</v>
      </c>
      <c r="N252" s="226">
        <f t="shared" si="26"/>
        <v>122.63300270513975</v>
      </c>
      <c r="O252" s="366"/>
      <c r="P252" s="229"/>
    </row>
    <row r="253" spans="1:16" ht="15.75" customHeight="1" x14ac:dyDescent="0.35">
      <c r="A253" s="406"/>
      <c r="B253" s="408"/>
      <c r="C253" s="350"/>
      <c r="D253" s="351"/>
      <c r="E253" s="352"/>
      <c r="F253" s="99"/>
      <c r="G253" s="100"/>
      <c r="H253" s="100"/>
      <c r="I253" s="100"/>
      <c r="J253" s="101"/>
      <c r="K253" s="231" t="s">
        <v>177</v>
      </c>
      <c r="L253" s="230">
        <v>160</v>
      </c>
      <c r="M253" s="230">
        <v>159</v>
      </c>
      <c r="N253" s="226">
        <f t="shared" si="26"/>
        <v>99.375</v>
      </c>
      <c r="O253" s="366"/>
      <c r="P253" s="229"/>
    </row>
    <row r="254" spans="1:16" ht="69.75" x14ac:dyDescent="0.35">
      <c r="A254" s="406"/>
      <c r="B254" s="408"/>
      <c r="C254" s="350"/>
      <c r="D254" s="351"/>
      <c r="E254" s="352"/>
      <c r="F254" s="99"/>
      <c r="G254" s="100"/>
      <c r="H254" s="100"/>
      <c r="I254" s="100"/>
      <c r="J254" s="101"/>
      <c r="K254" s="191" t="s">
        <v>178</v>
      </c>
      <c r="L254" s="230">
        <v>82.5</v>
      </c>
      <c r="M254" s="230">
        <v>62.581000000000003</v>
      </c>
      <c r="N254" s="226">
        <f t="shared" si="26"/>
        <v>75.855757575757579</v>
      </c>
      <c r="O254" s="366"/>
      <c r="P254" s="229"/>
    </row>
    <row r="255" spans="1:16" ht="46.5" x14ac:dyDescent="0.35">
      <c r="A255" s="406"/>
      <c r="B255" s="408"/>
      <c r="C255" s="350"/>
      <c r="D255" s="351"/>
      <c r="E255" s="352"/>
      <c r="F255" s="99"/>
      <c r="G255" s="100"/>
      <c r="H255" s="100"/>
      <c r="I255" s="100"/>
      <c r="J255" s="101"/>
      <c r="K255" s="231" t="s">
        <v>179</v>
      </c>
      <c r="L255" s="230">
        <v>342</v>
      </c>
      <c r="M255" s="230">
        <v>0.441</v>
      </c>
      <c r="N255" s="226">
        <f t="shared" si="26"/>
        <v>0.12894736842105264</v>
      </c>
      <c r="O255" s="366"/>
      <c r="P255" s="229"/>
    </row>
    <row r="256" spans="1:16" ht="93" x14ac:dyDescent="0.35">
      <c r="A256" s="406"/>
      <c r="B256" s="408"/>
      <c r="C256" s="350"/>
      <c r="D256" s="351"/>
      <c r="E256" s="352"/>
      <c r="F256" s="99"/>
      <c r="G256" s="100"/>
      <c r="H256" s="100"/>
      <c r="I256" s="100"/>
      <c r="J256" s="101"/>
      <c r="K256" s="191" t="s">
        <v>180</v>
      </c>
      <c r="L256" s="230">
        <v>3</v>
      </c>
      <c r="M256" s="230">
        <v>0</v>
      </c>
      <c r="N256" s="226">
        <f t="shared" si="26"/>
        <v>0</v>
      </c>
      <c r="O256" s="366"/>
      <c r="P256" s="229"/>
    </row>
    <row r="257" spans="1:16" ht="46.5" x14ac:dyDescent="0.35">
      <c r="A257" s="406"/>
      <c r="B257" s="408"/>
      <c r="C257" s="350"/>
      <c r="D257" s="351"/>
      <c r="E257" s="352"/>
      <c r="F257" s="99"/>
      <c r="G257" s="100"/>
      <c r="H257" s="100"/>
      <c r="I257" s="100"/>
      <c r="J257" s="101"/>
      <c r="K257" s="191" t="s">
        <v>181</v>
      </c>
      <c r="L257" s="230">
        <v>1.147</v>
      </c>
      <c r="M257" s="230">
        <v>1.1990000000000001</v>
      </c>
      <c r="N257" s="226">
        <f t="shared" si="26"/>
        <v>104.53356582388842</v>
      </c>
      <c r="O257" s="366"/>
      <c r="P257" s="229"/>
    </row>
    <row r="258" spans="1:16" ht="93" x14ac:dyDescent="0.35">
      <c r="A258" s="406"/>
      <c r="B258" s="408"/>
      <c r="C258" s="350"/>
      <c r="D258" s="351"/>
      <c r="E258" s="352"/>
      <c r="F258" s="99"/>
      <c r="G258" s="100"/>
      <c r="H258" s="100"/>
      <c r="I258" s="100"/>
      <c r="J258" s="101"/>
      <c r="K258" s="191" t="s">
        <v>182</v>
      </c>
      <c r="L258" s="230">
        <v>4265</v>
      </c>
      <c r="M258" s="230">
        <v>5071</v>
      </c>
      <c r="N258" s="226">
        <f t="shared" si="26"/>
        <v>118.89800703399767</v>
      </c>
      <c r="O258" s="366"/>
      <c r="P258" s="229"/>
    </row>
    <row r="259" spans="1:16" ht="116.25" x14ac:dyDescent="0.35">
      <c r="A259" s="406"/>
      <c r="B259" s="408"/>
      <c r="C259" s="350"/>
      <c r="D259" s="351"/>
      <c r="E259" s="352"/>
      <c r="F259" s="99"/>
      <c r="G259" s="100"/>
      <c r="H259" s="100"/>
      <c r="I259" s="100"/>
      <c r="J259" s="101"/>
      <c r="K259" s="191" t="s">
        <v>183</v>
      </c>
      <c r="L259" s="230">
        <v>3</v>
      </c>
      <c r="M259" s="230">
        <v>3</v>
      </c>
      <c r="N259" s="226">
        <f t="shared" si="26"/>
        <v>100</v>
      </c>
      <c r="O259" s="366"/>
      <c r="P259" s="229"/>
    </row>
    <row r="260" spans="1:16" s="49" customFormat="1" ht="162.75" x14ac:dyDescent="0.35">
      <c r="A260" s="406"/>
      <c r="B260" s="408"/>
      <c r="C260" s="350"/>
      <c r="D260" s="351"/>
      <c r="E260" s="352"/>
      <c r="F260" s="99"/>
      <c r="G260" s="100"/>
      <c r="H260" s="100"/>
      <c r="I260" s="100"/>
      <c r="J260" s="101"/>
      <c r="K260" s="191" t="s">
        <v>184</v>
      </c>
      <c r="L260" s="230">
        <v>0</v>
      </c>
      <c r="M260" s="230">
        <v>0</v>
      </c>
      <c r="N260" s="226">
        <v>0</v>
      </c>
      <c r="O260" s="366"/>
      <c r="P260" s="229"/>
    </row>
    <row r="261" spans="1:16" s="49" customFormat="1" ht="69.75" x14ac:dyDescent="0.35">
      <c r="A261" s="406"/>
      <c r="B261" s="408"/>
      <c r="C261" s="350"/>
      <c r="D261" s="351"/>
      <c r="E261" s="352"/>
      <c r="F261" s="99"/>
      <c r="G261" s="100"/>
      <c r="H261" s="100"/>
      <c r="I261" s="100"/>
      <c r="J261" s="101"/>
      <c r="K261" s="191" t="s">
        <v>185</v>
      </c>
      <c r="L261" s="230">
        <v>85</v>
      </c>
      <c r="M261" s="230">
        <v>96.2</v>
      </c>
      <c r="N261" s="226">
        <f t="shared" si="26"/>
        <v>113.1764705882353</v>
      </c>
      <c r="O261" s="366"/>
      <c r="P261" s="229"/>
    </row>
    <row r="262" spans="1:16" s="49" customFormat="1" ht="93" x14ac:dyDescent="0.35">
      <c r="A262" s="406"/>
      <c r="B262" s="408"/>
      <c r="C262" s="350"/>
      <c r="D262" s="351"/>
      <c r="E262" s="352"/>
      <c r="F262" s="99"/>
      <c r="G262" s="100"/>
      <c r="H262" s="100"/>
      <c r="I262" s="100"/>
      <c r="J262" s="101"/>
      <c r="K262" s="191" t="s">
        <v>186</v>
      </c>
      <c r="L262" s="230">
        <v>0</v>
      </c>
      <c r="M262" s="230">
        <v>0</v>
      </c>
      <c r="N262" s="226">
        <v>0</v>
      </c>
      <c r="O262" s="366"/>
      <c r="P262" s="229"/>
    </row>
    <row r="263" spans="1:16" s="49" customFormat="1" ht="69.75" x14ac:dyDescent="0.35">
      <c r="A263" s="406"/>
      <c r="B263" s="408"/>
      <c r="C263" s="350"/>
      <c r="D263" s="351"/>
      <c r="E263" s="352"/>
      <c r="F263" s="99"/>
      <c r="G263" s="100"/>
      <c r="H263" s="100"/>
      <c r="I263" s="100"/>
      <c r="J263" s="101"/>
      <c r="K263" s="191" t="s">
        <v>187</v>
      </c>
      <c r="L263" s="230">
        <v>10</v>
      </c>
      <c r="M263" s="230">
        <v>10</v>
      </c>
      <c r="N263" s="226">
        <f t="shared" si="26"/>
        <v>100</v>
      </c>
      <c r="O263" s="366"/>
      <c r="P263" s="229"/>
    </row>
    <row r="264" spans="1:16" s="49" customFormat="1" ht="116.25" x14ac:dyDescent="0.35">
      <c r="A264" s="406"/>
      <c r="B264" s="408"/>
      <c r="C264" s="350"/>
      <c r="D264" s="351"/>
      <c r="E264" s="352"/>
      <c r="F264" s="99"/>
      <c r="G264" s="100"/>
      <c r="H264" s="100"/>
      <c r="I264" s="100"/>
      <c r="J264" s="101"/>
      <c r="K264" s="191" t="s">
        <v>188</v>
      </c>
      <c r="L264" s="230">
        <v>2</v>
      </c>
      <c r="M264" s="230">
        <v>0</v>
      </c>
      <c r="N264" s="226">
        <f t="shared" si="26"/>
        <v>0</v>
      </c>
      <c r="O264" s="366"/>
      <c r="P264" s="229"/>
    </row>
    <row r="265" spans="1:16" ht="139.5" x14ac:dyDescent="0.35">
      <c r="A265" s="406"/>
      <c r="B265" s="408"/>
      <c r="C265" s="350"/>
      <c r="D265" s="351"/>
      <c r="E265" s="352"/>
      <c r="F265" s="99"/>
      <c r="G265" s="100"/>
      <c r="H265" s="100"/>
      <c r="I265" s="100"/>
      <c r="J265" s="101"/>
      <c r="K265" s="191" t="s">
        <v>189</v>
      </c>
      <c r="L265" s="230">
        <v>2</v>
      </c>
      <c r="M265" s="230">
        <v>0</v>
      </c>
      <c r="N265" s="226">
        <f t="shared" si="26"/>
        <v>0</v>
      </c>
      <c r="O265" s="366"/>
      <c r="P265" s="229"/>
    </row>
    <row r="266" spans="1:16" s="49" customFormat="1" ht="186" x14ac:dyDescent="0.35">
      <c r="A266" s="406"/>
      <c r="B266" s="408"/>
      <c r="C266" s="350"/>
      <c r="D266" s="351"/>
      <c r="E266" s="352"/>
      <c r="F266" s="99"/>
      <c r="G266" s="100"/>
      <c r="H266" s="100"/>
      <c r="I266" s="100"/>
      <c r="J266" s="101"/>
      <c r="K266" s="191" t="s">
        <v>190</v>
      </c>
      <c r="L266" s="230">
        <v>5</v>
      </c>
      <c r="M266" s="230">
        <v>2</v>
      </c>
      <c r="N266" s="226">
        <f t="shared" si="26"/>
        <v>40</v>
      </c>
      <c r="O266" s="366"/>
      <c r="P266" s="229"/>
    </row>
    <row r="267" spans="1:16" s="49" customFormat="1" ht="59.25" customHeight="1" x14ac:dyDescent="0.35">
      <c r="A267" s="406"/>
      <c r="B267" s="408"/>
      <c r="C267" s="350"/>
      <c r="D267" s="351"/>
      <c r="E267" s="352"/>
      <c r="F267" s="99"/>
      <c r="G267" s="100"/>
      <c r="H267" s="100"/>
      <c r="I267" s="100"/>
      <c r="J267" s="101"/>
      <c r="K267" s="191" t="s">
        <v>191</v>
      </c>
      <c r="L267" s="230">
        <v>294</v>
      </c>
      <c r="M267" s="230">
        <v>506.8</v>
      </c>
      <c r="N267" s="226">
        <f t="shared" si="26"/>
        <v>172.38095238095238</v>
      </c>
      <c r="O267" s="366"/>
      <c r="P267" s="229"/>
    </row>
    <row r="268" spans="1:16" s="49" customFormat="1" ht="56.25" customHeight="1" x14ac:dyDescent="0.35">
      <c r="A268" s="406"/>
      <c r="B268" s="408"/>
      <c r="C268" s="350"/>
      <c r="D268" s="351"/>
      <c r="E268" s="352"/>
      <c r="F268" s="99"/>
      <c r="G268" s="100"/>
      <c r="H268" s="100"/>
      <c r="I268" s="100"/>
      <c r="J268" s="101"/>
      <c r="K268" s="191" t="s">
        <v>192</v>
      </c>
      <c r="L268" s="230">
        <v>1</v>
      </c>
      <c r="M268" s="230">
        <v>0</v>
      </c>
      <c r="N268" s="226">
        <f t="shared" si="26"/>
        <v>0</v>
      </c>
      <c r="O268" s="366"/>
      <c r="P268" s="229"/>
    </row>
    <row r="269" spans="1:16" s="49" customFormat="1" ht="48.75" customHeight="1" x14ac:dyDescent="0.35">
      <c r="A269" s="406"/>
      <c r="B269" s="408"/>
      <c r="C269" s="350"/>
      <c r="D269" s="351"/>
      <c r="E269" s="352"/>
      <c r="F269" s="99"/>
      <c r="G269" s="100"/>
      <c r="H269" s="100"/>
      <c r="I269" s="100"/>
      <c r="J269" s="101"/>
      <c r="K269" s="191" t="s">
        <v>193</v>
      </c>
      <c r="L269" s="230">
        <v>0.44</v>
      </c>
      <c r="M269" s="230">
        <v>0.44</v>
      </c>
      <c r="N269" s="226">
        <f t="shared" si="26"/>
        <v>100</v>
      </c>
      <c r="O269" s="366"/>
      <c r="P269" s="229"/>
    </row>
    <row r="270" spans="1:16" s="49" customFormat="1" ht="46.5" customHeight="1" x14ac:dyDescent="0.35">
      <c r="A270" s="406"/>
      <c r="B270" s="408"/>
      <c r="C270" s="350"/>
      <c r="D270" s="351"/>
      <c r="E270" s="352"/>
      <c r="F270" s="99"/>
      <c r="G270" s="100"/>
      <c r="H270" s="100"/>
      <c r="I270" s="100"/>
      <c r="J270" s="101"/>
      <c r="K270" s="191" t="s">
        <v>194</v>
      </c>
      <c r="L270" s="230">
        <v>0</v>
      </c>
      <c r="M270" s="230">
        <v>0</v>
      </c>
      <c r="N270" s="226">
        <v>0</v>
      </c>
      <c r="O270" s="366"/>
      <c r="P270" s="229"/>
    </row>
    <row r="271" spans="1:16" s="49" customFormat="1" ht="42.75" customHeight="1" x14ac:dyDescent="0.35">
      <c r="A271" s="406"/>
      <c r="B271" s="408"/>
      <c r="C271" s="350"/>
      <c r="D271" s="351"/>
      <c r="E271" s="352"/>
      <c r="F271" s="99"/>
      <c r="G271" s="100"/>
      <c r="H271" s="100"/>
      <c r="I271" s="100"/>
      <c r="J271" s="101"/>
      <c r="K271" s="191" t="s">
        <v>195</v>
      </c>
      <c r="L271" s="230">
        <v>0</v>
      </c>
      <c r="M271" s="230">
        <v>0</v>
      </c>
      <c r="N271" s="226">
        <v>0</v>
      </c>
      <c r="O271" s="366"/>
      <c r="P271" s="229"/>
    </row>
    <row r="272" spans="1:16" s="49" customFormat="1" ht="42.75" customHeight="1" x14ac:dyDescent="0.35">
      <c r="A272" s="406"/>
      <c r="B272" s="408"/>
      <c r="C272" s="350"/>
      <c r="D272" s="351"/>
      <c r="E272" s="352"/>
      <c r="F272" s="99"/>
      <c r="G272" s="100"/>
      <c r="H272" s="100"/>
      <c r="I272" s="100"/>
      <c r="J272" s="101"/>
      <c r="K272" s="232" t="s">
        <v>262</v>
      </c>
      <c r="L272" s="230">
        <v>3</v>
      </c>
      <c r="M272" s="230">
        <v>0</v>
      </c>
      <c r="N272" s="226">
        <f t="shared" si="26"/>
        <v>0</v>
      </c>
      <c r="O272" s="366"/>
      <c r="P272" s="229"/>
    </row>
    <row r="273" spans="1:16" s="49" customFormat="1" ht="42.75" customHeight="1" x14ac:dyDescent="0.35">
      <c r="A273" s="406"/>
      <c r="B273" s="408"/>
      <c r="C273" s="350"/>
      <c r="D273" s="351"/>
      <c r="E273" s="352"/>
      <c r="F273" s="99"/>
      <c r="G273" s="100"/>
      <c r="H273" s="100"/>
      <c r="I273" s="100"/>
      <c r="J273" s="101"/>
      <c r="K273" s="232" t="s">
        <v>263</v>
      </c>
      <c r="L273" s="230">
        <v>3</v>
      </c>
      <c r="M273" s="230">
        <v>3</v>
      </c>
      <c r="N273" s="226">
        <f t="shared" si="26"/>
        <v>100</v>
      </c>
      <c r="O273" s="366"/>
      <c r="P273" s="229"/>
    </row>
    <row r="274" spans="1:16" s="49" customFormat="1" ht="42.75" customHeight="1" x14ac:dyDescent="0.35">
      <c r="A274" s="406"/>
      <c r="B274" s="408"/>
      <c r="C274" s="350"/>
      <c r="D274" s="351"/>
      <c r="E274" s="352"/>
      <c r="F274" s="99"/>
      <c r="G274" s="100"/>
      <c r="H274" s="100"/>
      <c r="I274" s="100"/>
      <c r="J274" s="101"/>
      <c r="K274" s="232" t="s">
        <v>264</v>
      </c>
      <c r="L274" s="230">
        <v>1</v>
      </c>
      <c r="M274" s="230">
        <v>1</v>
      </c>
      <c r="N274" s="226">
        <f t="shared" si="26"/>
        <v>100</v>
      </c>
      <c r="O274" s="366"/>
      <c r="P274" s="229"/>
    </row>
    <row r="275" spans="1:16" ht="80.25" customHeight="1" x14ac:dyDescent="0.35">
      <c r="A275" s="406"/>
      <c r="B275" s="408"/>
      <c r="C275" s="350"/>
      <c r="D275" s="351"/>
      <c r="E275" s="352"/>
      <c r="F275" s="99"/>
      <c r="G275" s="100"/>
      <c r="H275" s="100"/>
      <c r="I275" s="100"/>
      <c r="J275" s="101"/>
      <c r="K275" s="233" t="s">
        <v>196</v>
      </c>
      <c r="L275" s="64">
        <v>0</v>
      </c>
      <c r="M275" s="64">
        <v>0</v>
      </c>
      <c r="N275" s="130">
        <v>0</v>
      </c>
      <c r="O275" s="366"/>
      <c r="P275" s="229"/>
    </row>
    <row r="276" spans="1:16" ht="89.25" customHeight="1" thickBot="1" x14ac:dyDescent="0.4">
      <c r="A276" s="407"/>
      <c r="B276" s="409"/>
      <c r="C276" s="410"/>
      <c r="D276" s="411"/>
      <c r="E276" s="412"/>
      <c r="F276" s="102"/>
      <c r="G276" s="103"/>
      <c r="H276" s="103"/>
      <c r="I276" s="103"/>
      <c r="J276" s="104"/>
      <c r="K276" s="371" t="s">
        <v>50</v>
      </c>
      <c r="L276" s="372"/>
      <c r="M276" s="373"/>
      <c r="N276" s="105">
        <f>(N247+N248+N249+N250+N251+N252+N253+N254+N255+N256+N257+N258+N259+N260+N261+N262+N263+N264+N265+N266+N267+N268+N269+N270+N271+N272+N273+N274+N275)/29</f>
        <v>101.76297120273811</v>
      </c>
      <c r="O276" s="367"/>
      <c r="P276" s="229"/>
    </row>
    <row r="277" spans="1:16" s="46" customFormat="1" ht="17.25" customHeight="1" x14ac:dyDescent="0.35">
      <c r="A277" s="281">
        <v>16</v>
      </c>
      <c r="B277" s="257" t="s">
        <v>245</v>
      </c>
      <c r="C277" s="86">
        <v>3</v>
      </c>
      <c r="D277" s="86">
        <v>3</v>
      </c>
      <c r="E277" s="86">
        <f>D277/C277*100</f>
        <v>100</v>
      </c>
      <c r="F277" s="62" t="s">
        <v>6</v>
      </c>
      <c r="G277" s="59">
        <f>G278+G279+G280+G281</f>
        <v>1234.3000000000002</v>
      </c>
      <c r="H277" s="59">
        <f>H278+H279+H280+H281</f>
        <v>1234.3000000000002</v>
      </c>
      <c r="I277" s="59">
        <f>H277/G277*100</f>
        <v>100</v>
      </c>
      <c r="J277" s="65">
        <f>E277/I277*100</f>
        <v>100</v>
      </c>
      <c r="K277" s="132" t="s">
        <v>162</v>
      </c>
      <c r="L277" s="67">
        <v>2.15</v>
      </c>
      <c r="M277" s="68">
        <v>2.1669999999999998</v>
      </c>
      <c r="N277" s="130">
        <f>M277/L277*100</f>
        <v>100.7906976744186</v>
      </c>
      <c r="O277" s="344">
        <f>(N288*J277)/100</f>
        <v>100.15813953488372</v>
      </c>
      <c r="P277" s="346" t="s">
        <v>58</v>
      </c>
    </row>
    <row r="278" spans="1:16" s="46" customFormat="1" ht="56.25" customHeight="1" x14ac:dyDescent="0.35">
      <c r="A278" s="281"/>
      <c r="B278" s="258"/>
      <c r="C278" s="310" t="s">
        <v>161</v>
      </c>
      <c r="D278" s="348"/>
      <c r="E278" s="349"/>
      <c r="F278" s="72" t="s">
        <v>53</v>
      </c>
      <c r="G278" s="73">
        <v>987.46400000000006</v>
      </c>
      <c r="H278" s="73">
        <v>987.46400000000006</v>
      </c>
      <c r="I278" s="59">
        <f>H278/G278*100</f>
        <v>100</v>
      </c>
      <c r="J278" s="60">
        <f>E278/I278*100</f>
        <v>0</v>
      </c>
      <c r="K278" s="106" t="s">
        <v>163</v>
      </c>
      <c r="L278" s="67">
        <v>33.4</v>
      </c>
      <c r="M278" s="68">
        <v>33.4</v>
      </c>
      <c r="N278" s="130">
        <f t="shared" ref="N278:N281" si="27">M278/L278*100</f>
        <v>100</v>
      </c>
      <c r="O278" s="345"/>
      <c r="P278" s="347"/>
    </row>
    <row r="279" spans="1:16" s="46" customFormat="1" ht="43.5" customHeight="1" x14ac:dyDescent="0.35">
      <c r="A279" s="281"/>
      <c r="B279" s="258"/>
      <c r="C279" s="350"/>
      <c r="D279" s="351"/>
      <c r="E279" s="352"/>
      <c r="F279" s="72" t="s">
        <v>52</v>
      </c>
      <c r="G279" s="73">
        <v>246.83600000000001</v>
      </c>
      <c r="H279" s="73">
        <v>246.83600000000001</v>
      </c>
      <c r="I279" s="59">
        <f>H279/G279*100</f>
        <v>100</v>
      </c>
      <c r="J279" s="60">
        <f>E279/I279*100</f>
        <v>0</v>
      </c>
      <c r="K279" s="106" t="s">
        <v>164</v>
      </c>
      <c r="L279" s="67">
        <v>20</v>
      </c>
      <c r="M279" s="213">
        <v>20</v>
      </c>
      <c r="N279" s="130">
        <f t="shared" si="27"/>
        <v>100</v>
      </c>
      <c r="O279" s="345"/>
      <c r="P279" s="347"/>
    </row>
    <row r="280" spans="1:16" s="46" customFormat="1" ht="116.25" x14ac:dyDescent="0.35">
      <c r="A280" s="281"/>
      <c r="B280" s="258"/>
      <c r="C280" s="350"/>
      <c r="D280" s="351"/>
      <c r="E280" s="352"/>
      <c r="F280" s="72" t="s">
        <v>54</v>
      </c>
      <c r="G280" s="73"/>
      <c r="H280" s="73"/>
      <c r="I280" s="59" t="e">
        <f>H280/G280*100</f>
        <v>#DIV/0!</v>
      </c>
      <c r="J280" s="60" t="e">
        <f>E280/I280*100</f>
        <v>#DIV/0!</v>
      </c>
      <c r="K280" s="106" t="s">
        <v>165</v>
      </c>
      <c r="L280" s="67">
        <v>4.55</v>
      </c>
      <c r="M280" s="68">
        <v>4.55</v>
      </c>
      <c r="N280" s="130">
        <f t="shared" si="27"/>
        <v>100</v>
      </c>
      <c r="O280" s="345"/>
      <c r="P280" s="347"/>
    </row>
    <row r="281" spans="1:16" s="46" customFormat="1" ht="139.5" x14ac:dyDescent="0.35">
      <c r="A281" s="281"/>
      <c r="B281" s="258"/>
      <c r="C281" s="350"/>
      <c r="D281" s="351"/>
      <c r="E281" s="352"/>
      <c r="F281" s="78" t="s">
        <v>55</v>
      </c>
      <c r="G281" s="73"/>
      <c r="H281" s="73"/>
      <c r="I281" s="59" t="e">
        <f>H281/G281*100</f>
        <v>#DIV/0!</v>
      </c>
      <c r="J281" s="60" t="e">
        <f>E281/I281*100</f>
        <v>#DIV/0!</v>
      </c>
      <c r="K281" s="234" t="s">
        <v>166</v>
      </c>
      <c r="L281" s="67">
        <v>6.9</v>
      </c>
      <c r="M281" s="68">
        <v>6.9</v>
      </c>
      <c r="N281" s="130">
        <f t="shared" si="27"/>
        <v>100</v>
      </c>
      <c r="O281" s="345"/>
      <c r="P281" s="347"/>
    </row>
    <row r="282" spans="1:16" s="46" customFormat="1" ht="24.75" customHeight="1" x14ac:dyDescent="0.35">
      <c r="A282" s="281"/>
      <c r="B282" s="258"/>
      <c r="C282" s="350"/>
      <c r="D282" s="351"/>
      <c r="E282" s="352"/>
      <c r="F282" s="96"/>
      <c r="G282" s="97"/>
      <c r="H282" s="97"/>
      <c r="I282" s="97"/>
      <c r="J282" s="98"/>
      <c r="K282" s="158">
        <v>6</v>
      </c>
      <c r="L282" s="79"/>
      <c r="M282" s="79"/>
      <c r="N282" s="130" t="e">
        <f t="shared" ref="N282:N287" si="28">M282/L282*100</f>
        <v>#DIV/0!</v>
      </c>
      <c r="O282" s="345"/>
      <c r="P282" s="347"/>
    </row>
    <row r="283" spans="1:16" s="46" customFormat="1" ht="23.25" x14ac:dyDescent="0.35">
      <c r="A283" s="281"/>
      <c r="B283" s="258"/>
      <c r="C283" s="350"/>
      <c r="D283" s="351"/>
      <c r="E283" s="352"/>
      <c r="F283" s="99"/>
      <c r="G283" s="100"/>
      <c r="H283" s="100"/>
      <c r="I283" s="100"/>
      <c r="J283" s="101"/>
      <c r="K283" s="158">
        <v>7</v>
      </c>
      <c r="L283" s="79"/>
      <c r="M283" s="79"/>
      <c r="N283" s="130" t="e">
        <f t="shared" si="28"/>
        <v>#DIV/0!</v>
      </c>
      <c r="O283" s="345"/>
      <c r="P283" s="347"/>
    </row>
    <row r="284" spans="1:16" s="46" customFormat="1" ht="23.25" x14ac:dyDescent="0.35">
      <c r="A284" s="281"/>
      <c r="B284" s="258"/>
      <c r="C284" s="350"/>
      <c r="D284" s="351"/>
      <c r="E284" s="352"/>
      <c r="F284" s="99"/>
      <c r="G284" s="100"/>
      <c r="H284" s="100"/>
      <c r="I284" s="100"/>
      <c r="J284" s="101"/>
      <c r="K284" s="158">
        <v>8</v>
      </c>
      <c r="L284" s="79"/>
      <c r="M284" s="79"/>
      <c r="N284" s="130" t="e">
        <f t="shared" si="28"/>
        <v>#DIV/0!</v>
      </c>
      <c r="O284" s="345"/>
      <c r="P284" s="347"/>
    </row>
    <row r="285" spans="1:16" s="46" customFormat="1" ht="23.25" x14ac:dyDescent="0.35">
      <c r="A285" s="281"/>
      <c r="B285" s="258"/>
      <c r="C285" s="350"/>
      <c r="D285" s="351"/>
      <c r="E285" s="352"/>
      <c r="F285" s="99"/>
      <c r="G285" s="100"/>
      <c r="H285" s="100"/>
      <c r="I285" s="100"/>
      <c r="J285" s="101"/>
      <c r="K285" s="158">
        <v>9</v>
      </c>
      <c r="L285" s="79"/>
      <c r="M285" s="79"/>
      <c r="N285" s="130" t="e">
        <f t="shared" si="28"/>
        <v>#DIV/0!</v>
      </c>
      <c r="O285" s="345"/>
      <c r="P285" s="347"/>
    </row>
    <row r="286" spans="1:16" s="46" customFormat="1" ht="23.25" x14ac:dyDescent="0.35">
      <c r="A286" s="281"/>
      <c r="B286" s="258"/>
      <c r="C286" s="350"/>
      <c r="D286" s="351"/>
      <c r="E286" s="352"/>
      <c r="F286" s="99"/>
      <c r="G286" s="100"/>
      <c r="H286" s="100"/>
      <c r="I286" s="100"/>
      <c r="J286" s="101"/>
      <c r="K286" s="158">
        <v>10</v>
      </c>
      <c r="L286" s="79"/>
      <c r="M286" s="79"/>
      <c r="N286" s="130" t="e">
        <f t="shared" si="28"/>
        <v>#DIV/0!</v>
      </c>
      <c r="O286" s="345"/>
      <c r="P286" s="347"/>
    </row>
    <row r="287" spans="1:16" s="46" customFormat="1" ht="23.25" x14ac:dyDescent="0.35">
      <c r="A287" s="281"/>
      <c r="B287" s="258"/>
      <c r="C287" s="350"/>
      <c r="D287" s="351"/>
      <c r="E287" s="352"/>
      <c r="F287" s="99"/>
      <c r="G287" s="100"/>
      <c r="H287" s="100"/>
      <c r="I287" s="100"/>
      <c r="J287" s="101"/>
      <c r="K287" s="205"/>
      <c r="L287" s="79"/>
      <c r="M287" s="79"/>
      <c r="N287" s="130" t="e">
        <f t="shared" si="28"/>
        <v>#DIV/0!</v>
      </c>
      <c r="O287" s="345"/>
      <c r="P287" s="347"/>
    </row>
    <row r="288" spans="1:16" s="46" customFormat="1" ht="23.25" x14ac:dyDescent="0.35">
      <c r="A288" s="254"/>
      <c r="B288" s="258"/>
      <c r="C288" s="350"/>
      <c r="D288" s="353"/>
      <c r="E288" s="352"/>
      <c r="F288" s="99"/>
      <c r="G288" s="100"/>
      <c r="H288" s="100"/>
      <c r="I288" s="100"/>
      <c r="J288" s="101"/>
      <c r="K288" s="354" t="s">
        <v>50</v>
      </c>
      <c r="L288" s="355"/>
      <c r="M288" s="356"/>
      <c r="N288" s="235">
        <f>SUM(N277:N281)/5</f>
        <v>100.15813953488372</v>
      </c>
      <c r="O288" s="345"/>
      <c r="P288" s="347"/>
    </row>
    <row r="289" spans="1:16" s="46" customFormat="1" ht="78.75" customHeight="1" x14ac:dyDescent="0.35">
      <c r="A289" s="254">
        <v>17</v>
      </c>
      <c r="B289" s="257" t="s">
        <v>169</v>
      </c>
      <c r="C289" s="79">
        <v>20</v>
      </c>
      <c r="D289" s="79">
        <v>17</v>
      </c>
      <c r="E289" s="79">
        <f>D289/C289*100</f>
        <v>85</v>
      </c>
      <c r="F289" s="62" t="s">
        <v>6</v>
      </c>
      <c r="G289" s="59">
        <f>G290+G291+G292+G293</f>
        <v>2</v>
      </c>
      <c r="H289" s="59">
        <f>H290+H291+H292+H293</f>
        <v>2</v>
      </c>
      <c r="I289" s="59">
        <f>H289/G289*100</f>
        <v>100</v>
      </c>
      <c r="J289" s="65">
        <f>E289/I289*100</f>
        <v>85</v>
      </c>
      <c r="K289" s="236" t="s">
        <v>167</v>
      </c>
      <c r="L289" s="77">
        <v>9.1</v>
      </c>
      <c r="M289" s="77">
        <v>1</v>
      </c>
      <c r="N289" s="69">
        <f>M289/L289*100</f>
        <v>10.989010989010989</v>
      </c>
      <c r="O289" s="237">
        <f>(N300*J289)/100</f>
        <v>138.16910866910868</v>
      </c>
      <c r="P289" s="71" t="s">
        <v>58</v>
      </c>
    </row>
    <row r="290" spans="1:16" s="46" customFormat="1" ht="94.5" x14ac:dyDescent="0.25">
      <c r="A290" s="255"/>
      <c r="B290" s="258"/>
      <c r="C290" s="260" t="s">
        <v>246</v>
      </c>
      <c r="D290" s="269"/>
      <c r="E290" s="270"/>
      <c r="F290" s="72" t="s">
        <v>53</v>
      </c>
      <c r="G290" s="73"/>
      <c r="H290" s="73"/>
      <c r="I290" s="59" t="e">
        <f>H290/G290*100</f>
        <v>#DIV/0!</v>
      </c>
      <c r="J290" s="60" t="e">
        <f>E290/I290*100</f>
        <v>#DIV/0!</v>
      </c>
      <c r="K290" s="236" t="s">
        <v>168</v>
      </c>
      <c r="L290" s="77">
        <v>12</v>
      </c>
      <c r="M290" s="77">
        <v>27.2</v>
      </c>
      <c r="N290" s="69">
        <f t="shared" ref="N290:N291" si="29">M290/L290*100</f>
        <v>226.66666666666666</v>
      </c>
      <c r="O290" s="238"/>
      <c r="P290" s="71"/>
    </row>
    <row r="291" spans="1:16" s="46" customFormat="1" ht="54.75" customHeight="1" x14ac:dyDescent="0.25">
      <c r="A291" s="255"/>
      <c r="B291" s="258"/>
      <c r="C291" s="271"/>
      <c r="D291" s="272"/>
      <c r="E291" s="273"/>
      <c r="F291" s="72" t="s">
        <v>52</v>
      </c>
      <c r="G291" s="73"/>
      <c r="H291" s="73"/>
      <c r="I291" s="59" t="e">
        <f>H291/G291*100</f>
        <v>#DIV/0!</v>
      </c>
      <c r="J291" s="60" t="e">
        <f>E291/I291*100</f>
        <v>#DIV/0!</v>
      </c>
      <c r="K291" s="236" t="s">
        <v>247</v>
      </c>
      <c r="L291" s="77">
        <v>12</v>
      </c>
      <c r="M291" s="77">
        <v>30</v>
      </c>
      <c r="N291" s="69">
        <f t="shared" si="29"/>
        <v>250</v>
      </c>
      <c r="O291" s="238"/>
      <c r="P291" s="71"/>
    </row>
    <row r="292" spans="1:16" s="46" customFormat="1" ht="44.25" customHeight="1" x14ac:dyDescent="0.25">
      <c r="A292" s="255"/>
      <c r="B292" s="258"/>
      <c r="C292" s="271"/>
      <c r="D292" s="272"/>
      <c r="E292" s="273"/>
      <c r="F292" s="72" t="s">
        <v>54</v>
      </c>
      <c r="G292" s="73">
        <v>2</v>
      </c>
      <c r="H292" s="73">
        <v>2</v>
      </c>
      <c r="I292" s="59">
        <f>H292/G292*100</f>
        <v>100</v>
      </c>
      <c r="J292" s="60">
        <f>E292/I292*100</f>
        <v>0</v>
      </c>
      <c r="K292" s="77"/>
      <c r="L292" s="77"/>
      <c r="M292" s="77"/>
      <c r="N292" s="69" t="e">
        <f t="shared" ref="N292:N293" si="30">L292/M292*100</f>
        <v>#DIV/0!</v>
      </c>
      <c r="O292" s="238"/>
      <c r="P292" s="71"/>
    </row>
    <row r="293" spans="1:16" s="46" customFormat="1" ht="104.25" x14ac:dyDescent="0.25">
      <c r="A293" s="255"/>
      <c r="B293" s="258"/>
      <c r="C293" s="271"/>
      <c r="D293" s="272"/>
      <c r="E293" s="273"/>
      <c r="F293" s="78" t="s">
        <v>55</v>
      </c>
      <c r="G293" s="73"/>
      <c r="H293" s="73"/>
      <c r="I293" s="59" t="e">
        <f>H293/G293*100</f>
        <v>#DIV/0!</v>
      </c>
      <c r="J293" s="60" t="e">
        <f>E293/I293*100</f>
        <v>#DIV/0!</v>
      </c>
      <c r="K293" s="77"/>
      <c r="L293" s="77"/>
      <c r="M293" s="77"/>
      <c r="N293" s="69" t="e">
        <f t="shared" si="30"/>
        <v>#DIV/0!</v>
      </c>
      <c r="O293" s="238"/>
      <c r="P293" s="71"/>
    </row>
    <row r="294" spans="1:16" s="46" customFormat="1" ht="23.25" x14ac:dyDescent="0.35">
      <c r="A294" s="255"/>
      <c r="B294" s="258"/>
      <c r="C294" s="271"/>
      <c r="D294" s="272"/>
      <c r="E294" s="273"/>
      <c r="F294" s="79"/>
      <c r="G294" s="79"/>
      <c r="H294" s="79"/>
      <c r="I294" s="79"/>
      <c r="J294" s="79"/>
      <c r="K294" s="77"/>
      <c r="L294" s="77"/>
      <c r="M294" s="77"/>
      <c r="N294" s="69" t="e">
        <v>#DIV/0!</v>
      </c>
      <c r="O294" s="238"/>
      <c r="P294" s="71"/>
    </row>
    <row r="295" spans="1:16" s="46" customFormat="1" ht="23.25" x14ac:dyDescent="0.35">
      <c r="A295" s="255"/>
      <c r="B295" s="258"/>
      <c r="C295" s="271"/>
      <c r="D295" s="272"/>
      <c r="E295" s="273"/>
      <c r="F295" s="79"/>
      <c r="G295" s="79"/>
      <c r="H295" s="79"/>
      <c r="I295" s="79"/>
      <c r="J295" s="79"/>
      <c r="K295" s="77"/>
      <c r="L295" s="77"/>
      <c r="M295" s="77"/>
      <c r="N295" s="69" t="e">
        <v>#DIV/0!</v>
      </c>
      <c r="O295" s="238"/>
      <c r="P295" s="71"/>
    </row>
    <row r="296" spans="1:16" s="46" customFormat="1" ht="23.25" x14ac:dyDescent="0.35">
      <c r="A296" s="255"/>
      <c r="B296" s="258"/>
      <c r="C296" s="271"/>
      <c r="D296" s="272"/>
      <c r="E296" s="273"/>
      <c r="F296" s="79"/>
      <c r="G296" s="79"/>
      <c r="H296" s="79"/>
      <c r="I296" s="79"/>
      <c r="J296" s="79"/>
      <c r="K296" s="77"/>
      <c r="L296" s="77"/>
      <c r="M296" s="77"/>
      <c r="N296" s="69" t="e">
        <v>#DIV/0!</v>
      </c>
      <c r="O296" s="238"/>
      <c r="P296" s="71"/>
    </row>
    <row r="297" spans="1:16" s="46" customFormat="1" ht="23.25" x14ac:dyDescent="0.35">
      <c r="A297" s="255"/>
      <c r="B297" s="258"/>
      <c r="C297" s="271"/>
      <c r="D297" s="272"/>
      <c r="E297" s="273"/>
      <c r="F297" s="79"/>
      <c r="G297" s="79"/>
      <c r="H297" s="79"/>
      <c r="I297" s="79"/>
      <c r="J297" s="79"/>
      <c r="K297" s="77"/>
      <c r="L297" s="77"/>
      <c r="M297" s="77"/>
      <c r="N297" s="69" t="e">
        <v>#DIV/0!</v>
      </c>
      <c r="O297" s="238"/>
      <c r="P297" s="71"/>
    </row>
    <row r="298" spans="1:16" s="46" customFormat="1" ht="23.25" x14ac:dyDescent="0.35">
      <c r="A298" s="255"/>
      <c r="B298" s="258"/>
      <c r="C298" s="271"/>
      <c r="D298" s="272"/>
      <c r="E298" s="273"/>
      <c r="F298" s="79"/>
      <c r="G298" s="79"/>
      <c r="H298" s="79"/>
      <c r="I298" s="79"/>
      <c r="J298" s="79"/>
      <c r="K298" s="77"/>
      <c r="L298" s="77"/>
      <c r="M298" s="77"/>
      <c r="N298" s="69" t="e">
        <v>#DIV/0!</v>
      </c>
      <c r="O298" s="238"/>
      <c r="P298" s="71"/>
    </row>
    <row r="299" spans="1:16" s="46" customFormat="1" ht="23.25" x14ac:dyDescent="0.35">
      <c r="A299" s="255"/>
      <c r="B299" s="258"/>
      <c r="C299" s="271"/>
      <c r="D299" s="272"/>
      <c r="E299" s="273"/>
      <c r="F299" s="79"/>
      <c r="G299" s="79"/>
      <c r="H299" s="79"/>
      <c r="I299" s="79"/>
      <c r="J299" s="79"/>
      <c r="K299" s="77"/>
      <c r="L299" s="77"/>
      <c r="M299" s="77"/>
      <c r="N299" s="69" t="e">
        <v>#DIV/0!</v>
      </c>
      <c r="O299" s="238"/>
      <c r="P299" s="71"/>
    </row>
    <row r="300" spans="1:16" s="46" customFormat="1" ht="213.75" customHeight="1" x14ac:dyDescent="0.35">
      <c r="A300" s="256"/>
      <c r="B300" s="259"/>
      <c r="C300" s="274"/>
      <c r="D300" s="275"/>
      <c r="E300" s="276"/>
      <c r="F300" s="79"/>
      <c r="G300" s="79"/>
      <c r="H300" s="79"/>
      <c r="I300" s="79"/>
      <c r="J300" s="79"/>
      <c r="K300" s="77" t="s">
        <v>50</v>
      </c>
      <c r="L300" s="77"/>
      <c r="M300" s="77"/>
      <c r="N300" s="69">
        <f>(N289+N290+N291)/3</f>
        <v>162.55189255189256</v>
      </c>
      <c r="O300" s="238"/>
      <c r="P300" s="71"/>
    </row>
    <row r="301" spans="1:16" s="49" customFormat="1" ht="67.5" x14ac:dyDescent="0.25">
      <c r="A301" s="254">
        <v>18</v>
      </c>
      <c r="B301" s="257" t="s">
        <v>223</v>
      </c>
      <c r="C301" s="239">
        <v>16</v>
      </c>
      <c r="D301" s="239">
        <v>16</v>
      </c>
      <c r="E301" s="239">
        <v>100</v>
      </c>
      <c r="F301" s="62" t="s">
        <v>6</v>
      </c>
      <c r="G301" s="59">
        <f>G302+G303+G304+G305</f>
        <v>50</v>
      </c>
      <c r="H301" s="59">
        <f>H302+H303+H304+H305</f>
        <v>66</v>
      </c>
      <c r="I301" s="59">
        <f>H301/G301*100</f>
        <v>132</v>
      </c>
      <c r="J301" s="65">
        <f>E301/I301*100</f>
        <v>75.757575757575751</v>
      </c>
      <c r="K301" s="77" t="s">
        <v>215</v>
      </c>
      <c r="L301" s="240">
        <v>62</v>
      </c>
      <c r="M301" s="77">
        <v>81</v>
      </c>
      <c r="N301" s="241">
        <f>M301/L301*100</f>
        <v>130.64516129032256</v>
      </c>
      <c r="O301" s="242">
        <f>N336*J301/100</f>
        <v>93.99141448374948</v>
      </c>
      <c r="P301" s="243" t="s">
        <v>57</v>
      </c>
    </row>
    <row r="302" spans="1:16" s="49" customFormat="1" ht="98.25" x14ac:dyDescent="0.25">
      <c r="A302" s="255"/>
      <c r="B302" s="258"/>
      <c r="C302" s="289" t="s">
        <v>222</v>
      </c>
      <c r="D302" s="290"/>
      <c r="E302" s="291"/>
      <c r="F302" s="61" t="s">
        <v>53</v>
      </c>
      <c r="G302" s="63"/>
      <c r="H302" s="63"/>
      <c r="I302" s="59" t="e">
        <f>H302/G302*100</f>
        <v>#DIV/0!</v>
      </c>
      <c r="J302" s="60" t="e">
        <f>E302/I302*100</f>
        <v>#DIV/0!</v>
      </c>
      <c r="K302" s="77" t="s">
        <v>216</v>
      </c>
      <c r="L302" s="240">
        <v>38</v>
      </c>
      <c r="M302" s="77">
        <v>67.3</v>
      </c>
      <c r="N302" s="241">
        <f t="shared" ref="N302:N307" si="31">M302/L302*100</f>
        <v>177.10526315789471</v>
      </c>
      <c r="O302" s="244"/>
      <c r="P302" s="243"/>
    </row>
    <row r="303" spans="1:16" s="49" customFormat="1" ht="101.25" thickBot="1" x14ac:dyDescent="0.3">
      <c r="A303" s="255"/>
      <c r="B303" s="258"/>
      <c r="C303" s="292"/>
      <c r="D303" s="293"/>
      <c r="E303" s="294"/>
      <c r="F303" s="61" t="s">
        <v>52</v>
      </c>
      <c r="G303" s="63"/>
      <c r="H303" s="63"/>
      <c r="I303" s="59" t="e">
        <f>H303/G303*100</f>
        <v>#DIV/0!</v>
      </c>
      <c r="J303" s="60" t="e">
        <f>E303/I303*100</f>
        <v>#DIV/0!</v>
      </c>
      <c r="K303" s="77" t="s">
        <v>217</v>
      </c>
      <c r="L303" s="240">
        <v>58.5</v>
      </c>
      <c r="M303" s="77">
        <v>78.2</v>
      </c>
      <c r="N303" s="241">
        <f t="shared" si="31"/>
        <v>133.67521367521368</v>
      </c>
      <c r="O303" s="244"/>
      <c r="P303" s="243"/>
    </row>
    <row r="304" spans="1:16" s="49" customFormat="1" ht="80.25" thickBot="1" x14ac:dyDescent="0.3">
      <c r="A304" s="255"/>
      <c r="B304" s="258"/>
      <c r="C304" s="292"/>
      <c r="D304" s="293"/>
      <c r="E304" s="294"/>
      <c r="F304" s="61" t="s">
        <v>54</v>
      </c>
      <c r="G304" s="63">
        <v>50</v>
      </c>
      <c r="H304" s="63">
        <v>66</v>
      </c>
      <c r="I304" s="59">
        <f>H304/G304*100</f>
        <v>132</v>
      </c>
      <c r="J304" s="60">
        <f>E304/I304*100</f>
        <v>0</v>
      </c>
      <c r="K304" s="245" t="s">
        <v>218</v>
      </c>
      <c r="L304" s="246">
        <v>87.2</v>
      </c>
      <c r="M304" s="77">
        <v>90.2</v>
      </c>
      <c r="N304" s="241">
        <f t="shared" si="31"/>
        <v>103.44036697247707</v>
      </c>
      <c r="O304" s="244"/>
      <c r="P304" s="243"/>
    </row>
    <row r="305" spans="1:16" s="49" customFormat="1" ht="108.75" thickBot="1" x14ac:dyDescent="0.3">
      <c r="A305" s="255"/>
      <c r="B305" s="258"/>
      <c r="C305" s="292"/>
      <c r="D305" s="293"/>
      <c r="E305" s="294"/>
      <c r="F305" s="62" t="s">
        <v>55</v>
      </c>
      <c r="G305" s="63"/>
      <c r="H305" s="63"/>
      <c r="I305" s="59" t="e">
        <f>H305/G305*100</f>
        <v>#DIV/0!</v>
      </c>
      <c r="J305" s="60" t="e">
        <f>E305/I305*100</f>
        <v>#DIV/0!</v>
      </c>
      <c r="K305" s="247" t="s">
        <v>219</v>
      </c>
      <c r="L305" s="248">
        <v>80.599999999999994</v>
      </c>
      <c r="M305" s="77">
        <v>91.2</v>
      </c>
      <c r="N305" s="241">
        <f t="shared" si="31"/>
        <v>113.151364764268</v>
      </c>
      <c r="O305" s="244"/>
      <c r="P305" s="243"/>
    </row>
    <row r="306" spans="1:16" s="49" customFormat="1" ht="45.75" thickBot="1" x14ac:dyDescent="0.3">
      <c r="A306" s="255"/>
      <c r="B306" s="258"/>
      <c r="C306" s="292"/>
      <c r="D306" s="293"/>
      <c r="E306" s="294"/>
      <c r="F306" s="62"/>
      <c r="G306" s="63"/>
      <c r="H306" s="63"/>
      <c r="I306" s="59"/>
      <c r="J306" s="60"/>
      <c r="K306" s="247" t="s">
        <v>220</v>
      </c>
      <c r="L306" s="248">
        <v>84</v>
      </c>
      <c r="M306" s="77">
        <v>92.7</v>
      </c>
      <c r="N306" s="241">
        <f t="shared" si="31"/>
        <v>110.35714285714286</v>
      </c>
      <c r="O306" s="244"/>
      <c r="P306" s="243"/>
    </row>
    <row r="307" spans="1:16" s="49" customFormat="1" ht="45.75" thickBot="1" x14ac:dyDescent="0.3">
      <c r="A307" s="255"/>
      <c r="B307" s="258"/>
      <c r="C307" s="292"/>
      <c r="D307" s="293"/>
      <c r="E307" s="294"/>
      <c r="F307" s="62"/>
      <c r="G307" s="63"/>
      <c r="H307" s="63"/>
      <c r="I307" s="59"/>
      <c r="J307" s="60"/>
      <c r="K307" s="247" t="s">
        <v>221</v>
      </c>
      <c r="L307" s="248">
        <v>94.2</v>
      </c>
      <c r="M307" s="77">
        <v>94.3</v>
      </c>
      <c r="N307" s="241">
        <f t="shared" si="31"/>
        <v>100.10615711252653</v>
      </c>
      <c r="O307" s="244"/>
      <c r="P307" s="243"/>
    </row>
    <row r="308" spans="1:16" s="49" customFormat="1" ht="23.25" x14ac:dyDescent="0.25">
      <c r="A308" s="255"/>
      <c r="B308" s="258"/>
      <c r="C308" s="292"/>
      <c r="D308" s="293"/>
      <c r="E308" s="294"/>
      <c r="F308" s="62"/>
      <c r="G308" s="63"/>
      <c r="H308" s="63"/>
      <c r="I308" s="59"/>
      <c r="J308" s="60"/>
      <c r="K308" s="77"/>
      <c r="L308" s="77"/>
      <c r="M308" s="77"/>
      <c r="N308" s="241"/>
      <c r="O308" s="244"/>
      <c r="P308" s="243"/>
    </row>
    <row r="309" spans="1:16" s="49" customFormat="1" ht="23.25" x14ac:dyDescent="0.25">
      <c r="A309" s="255"/>
      <c r="B309" s="258"/>
      <c r="C309" s="292"/>
      <c r="D309" s="293"/>
      <c r="E309" s="294"/>
      <c r="F309" s="62"/>
      <c r="G309" s="63"/>
      <c r="H309" s="63"/>
      <c r="I309" s="59"/>
      <c r="J309" s="60"/>
      <c r="K309" s="77"/>
      <c r="L309" s="77"/>
      <c r="M309" s="77"/>
      <c r="N309" s="241"/>
      <c r="O309" s="244"/>
      <c r="P309" s="243"/>
    </row>
    <row r="310" spans="1:16" s="49" customFormat="1" ht="23.25" x14ac:dyDescent="0.25">
      <c r="A310" s="255"/>
      <c r="B310" s="258"/>
      <c r="C310" s="292"/>
      <c r="D310" s="293"/>
      <c r="E310" s="294"/>
      <c r="F310" s="62"/>
      <c r="G310" s="63"/>
      <c r="H310" s="63"/>
      <c r="I310" s="59"/>
      <c r="J310" s="60"/>
      <c r="K310" s="77"/>
      <c r="L310" s="77"/>
      <c r="M310" s="77"/>
      <c r="N310" s="241"/>
      <c r="O310" s="244"/>
      <c r="P310" s="243"/>
    </row>
    <row r="311" spans="1:16" s="49" customFormat="1" ht="23.25" x14ac:dyDescent="0.25">
      <c r="A311" s="255"/>
      <c r="B311" s="258"/>
      <c r="C311" s="292"/>
      <c r="D311" s="293"/>
      <c r="E311" s="294"/>
      <c r="F311" s="62"/>
      <c r="G311" s="63"/>
      <c r="H311" s="63"/>
      <c r="I311" s="59"/>
      <c r="J311" s="60"/>
      <c r="K311" s="77"/>
      <c r="L311" s="77"/>
      <c r="M311" s="77"/>
      <c r="N311" s="241"/>
      <c r="O311" s="244"/>
      <c r="P311" s="243"/>
    </row>
    <row r="312" spans="1:16" s="49" customFormat="1" ht="23.25" x14ac:dyDescent="0.25">
      <c r="A312" s="255"/>
      <c r="B312" s="258"/>
      <c r="C312" s="292"/>
      <c r="D312" s="293"/>
      <c r="E312" s="294"/>
      <c r="F312" s="62"/>
      <c r="G312" s="63"/>
      <c r="H312" s="63"/>
      <c r="I312" s="59"/>
      <c r="J312" s="60"/>
      <c r="K312" s="77"/>
      <c r="L312" s="77"/>
      <c r="M312" s="77"/>
      <c r="N312" s="241"/>
      <c r="O312" s="244"/>
      <c r="P312" s="243"/>
    </row>
    <row r="313" spans="1:16" s="49" customFormat="1" ht="23.25" x14ac:dyDescent="0.25">
      <c r="A313" s="255"/>
      <c r="B313" s="258"/>
      <c r="C313" s="292"/>
      <c r="D313" s="293"/>
      <c r="E313" s="294"/>
      <c r="F313" s="62"/>
      <c r="G313" s="63"/>
      <c r="H313" s="63"/>
      <c r="I313" s="59"/>
      <c r="J313" s="60"/>
      <c r="K313" s="77"/>
      <c r="L313" s="77"/>
      <c r="M313" s="77"/>
      <c r="N313" s="241"/>
      <c r="O313" s="244"/>
      <c r="P313" s="243"/>
    </row>
    <row r="314" spans="1:16" s="49" customFormat="1" ht="23.25" x14ac:dyDescent="0.25">
      <c r="A314" s="255"/>
      <c r="B314" s="258"/>
      <c r="C314" s="292"/>
      <c r="D314" s="293"/>
      <c r="E314" s="294"/>
      <c r="F314" s="62"/>
      <c r="G314" s="63"/>
      <c r="H314" s="63"/>
      <c r="I314" s="59"/>
      <c r="J314" s="60"/>
      <c r="K314" s="77"/>
      <c r="L314" s="77"/>
      <c r="M314" s="77"/>
      <c r="N314" s="241"/>
      <c r="O314" s="244"/>
      <c r="P314" s="243"/>
    </row>
    <row r="315" spans="1:16" s="49" customFormat="1" ht="23.25" x14ac:dyDescent="0.25">
      <c r="A315" s="255"/>
      <c r="B315" s="258"/>
      <c r="C315" s="292"/>
      <c r="D315" s="293"/>
      <c r="E315" s="294"/>
      <c r="F315" s="62"/>
      <c r="G315" s="63"/>
      <c r="H315" s="63"/>
      <c r="I315" s="59"/>
      <c r="J315" s="60"/>
      <c r="K315" s="77"/>
      <c r="L315" s="77"/>
      <c r="M315" s="77"/>
      <c r="N315" s="241"/>
      <c r="O315" s="244"/>
      <c r="P315" s="243"/>
    </row>
    <row r="316" spans="1:16" s="49" customFormat="1" ht="23.25" x14ac:dyDescent="0.25">
      <c r="A316" s="255"/>
      <c r="B316" s="258"/>
      <c r="C316" s="292"/>
      <c r="D316" s="293"/>
      <c r="E316" s="294"/>
      <c r="F316" s="62"/>
      <c r="G316" s="63"/>
      <c r="H316" s="63"/>
      <c r="I316" s="59"/>
      <c r="J316" s="60"/>
      <c r="K316" s="77"/>
      <c r="L316" s="77"/>
      <c r="M316" s="77"/>
      <c r="N316" s="241"/>
      <c r="O316" s="244"/>
      <c r="P316" s="243"/>
    </row>
    <row r="317" spans="1:16" s="49" customFormat="1" ht="23.25" x14ac:dyDescent="0.25">
      <c r="A317" s="255"/>
      <c r="B317" s="258"/>
      <c r="C317" s="292"/>
      <c r="D317" s="293"/>
      <c r="E317" s="294"/>
      <c r="F317" s="62"/>
      <c r="G317" s="63"/>
      <c r="H317" s="63"/>
      <c r="I317" s="59"/>
      <c r="J317" s="60"/>
      <c r="K317" s="77"/>
      <c r="L317" s="77"/>
      <c r="M317" s="77"/>
      <c r="N317" s="241"/>
      <c r="O317" s="244"/>
      <c r="P317" s="243"/>
    </row>
    <row r="318" spans="1:16" s="49" customFormat="1" ht="23.25" x14ac:dyDescent="0.25">
      <c r="A318" s="255"/>
      <c r="B318" s="258"/>
      <c r="C318" s="292"/>
      <c r="D318" s="293"/>
      <c r="E318" s="294"/>
      <c r="F318" s="62"/>
      <c r="G318" s="63"/>
      <c r="H318" s="63"/>
      <c r="I318" s="59"/>
      <c r="J318" s="60"/>
      <c r="K318" s="77"/>
      <c r="L318" s="77"/>
      <c r="M318" s="77"/>
      <c r="N318" s="241"/>
      <c r="O318" s="244"/>
      <c r="P318" s="243"/>
    </row>
    <row r="319" spans="1:16" s="49" customFormat="1" ht="23.25" x14ac:dyDescent="0.25">
      <c r="A319" s="255"/>
      <c r="B319" s="258"/>
      <c r="C319" s="292"/>
      <c r="D319" s="293"/>
      <c r="E319" s="294"/>
      <c r="F319" s="62"/>
      <c r="G319" s="63"/>
      <c r="H319" s="63"/>
      <c r="I319" s="59"/>
      <c r="J319" s="60"/>
      <c r="K319" s="77"/>
      <c r="L319" s="77"/>
      <c r="M319" s="77"/>
      <c r="N319" s="241"/>
      <c r="O319" s="244"/>
      <c r="P319" s="243"/>
    </row>
    <row r="320" spans="1:16" s="49" customFormat="1" ht="23.25" x14ac:dyDescent="0.25">
      <c r="A320" s="255"/>
      <c r="B320" s="258"/>
      <c r="C320" s="292"/>
      <c r="D320" s="293"/>
      <c r="E320" s="294"/>
      <c r="F320" s="62"/>
      <c r="G320" s="63"/>
      <c r="H320" s="63"/>
      <c r="I320" s="59"/>
      <c r="J320" s="60"/>
      <c r="K320" s="77"/>
      <c r="L320" s="77"/>
      <c r="M320" s="77"/>
      <c r="N320" s="241"/>
      <c r="O320" s="244"/>
      <c r="P320" s="243"/>
    </row>
    <row r="321" spans="1:16" s="49" customFormat="1" ht="23.25" x14ac:dyDescent="0.25">
      <c r="A321" s="255"/>
      <c r="B321" s="258"/>
      <c r="C321" s="292"/>
      <c r="D321" s="293"/>
      <c r="E321" s="294"/>
      <c r="F321" s="62"/>
      <c r="G321" s="63"/>
      <c r="H321" s="63"/>
      <c r="I321" s="59"/>
      <c r="J321" s="60"/>
      <c r="K321" s="249"/>
      <c r="L321" s="77"/>
      <c r="M321" s="77"/>
      <c r="N321" s="241"/>
      <c r="O321" s="244"/>
      <c r="P321" s="243"/>
    </row>
    <row r="322" spans="1:16" s="49" customFormat="1" ht="23.25" x14ac:dyDescent="0.25">
      <c r="A322" s="255"/>
      <c r="B322" s="258"/>
      <c r="C322" s="292"/>
      <c r="D322" s="293"/>
      <c r="E322" s="294"/>
      <c r="F322" s="62"/>
      <c r="G322" s="63"/>
      <c r="H322" s="63"/>
      <c r="I322" s="59"/>
      <c r="J322" s="60"/>
      <c r="K322" s="249"/>
      <c r="L322" s="77"/>
      <c r="M322" s="77"/>
      <c r="N322" s="241"/>
      <c r="O322" s="244"/>
      <c r="P322" s="243"/>
    </row>
    <row r="323" spans="1:16" s="49" customFormat="1" ht="23.25" x14ac:dyDescent="0.25">
      <c r="A323" s="255"/>
      <c r="B323" s="258"/>
      <c r="C323" s="292"/>
      <c r="D323" s="293"/>
      <c r="E323" s="294"/>
      <c r="F323" s="62"/>
      <c r="G323" s="63"/>
      <c r="H323" s="63"/>
      <c r="I323" s="59"/>
      <c r="J323" s="60"/>
      <c r="K323" s="249"/>
      <c r="L323" s="77"/>
      <c r="M323" s="77"/>
      <c r="N323" s="241"/>
      <c r="O323" s="244"/>
      <c r="P323" s="243"/>
    </row>
    <row r="324" spans="1:16" s="49" customFormat="1" ht="23.25" x14ac:dyDescent="0.25">
      <c r="A324" s="255"/>
      <c r="B324" s="258"/>
      <c r="C324" s="292"/>
      <c r="D324" s="293"/>
      <c r="E324" s="294"/>
      <c r="F324" s="62"/>
      <c r="G324" s="63"/>
      <c r="H324" s="63"/>
      <c r="I324" s="59"/>
      <c r="J324" s="60"/>
      <c r="K324" s="249"/>
      <c r="L324" s="77"/>
      <c r="M324" s="77"/>
      <c r="N324" s="241"/>
      <c r="O324" s="244"/>
      <c r="P324" s="243"/>
    </row>
    <row r="325" spans="1:16" s="49" customFormat="1" ht="23.25" x14ac:dyDescent="0.25">
      <c r="A325" s="255"/>
      <c r="B325" s="258"/>
      <c r="C325" s="292"/>
      <c r="D325" s="293"/>
      <c r="E325" s="294"/>
      <c r="F325" s="62"/>
      <c r="G325" s="63"/>
      <c r="H325" s="63"/>
      <c r="I325" s="59"/>
      <c r="J325" s="60"/>
      <c r="K325" s="249"/>
      <c r="L325" s="77"/>
      <c r="M325" s="77"/>
      <c r="N325" s="241"/>
      <c r="O325" s="244"/>
      <c r="P325" s="243"/>
    </row>
    <row r="326" spans="1:16" s="49" customFormat="1" ht="23.25" x14ac:dyDescent="0.25">
      <c r="A326" s="255"/>
      <c r="B326" s="258"/>
      <c r="C326" s="292"/>
      <c r="D326" s="293"/>
      <c r="E326" s="294"/>
      <c r="F326" s="62"/>
      <c r="G326" s="63"/>
      <c r="H326" s="63"/>
      <c r="I326" s="59"/>
      <c r="J326" s="60"/>
      <c r="K326" s="249"/>
      <c r="L326" s="77"/>
      <c r="M326" s="77"/>
      <c r="N326" s="241"/>
      <c r="O326" s="244"/>
      <c r="P326" s="243"/>
    </row>
    <row r="327" spans="1:16" s="49" customFormat="1" ht="23.25" x14ac:dyDescent="0.25">
      <c r="A327" s="255"/>
      <c r="B327" s="258"/>
      <c r="C327" s="292"/>
      <c r="D327" s="293"/>
      <c r="E327" s="294"/>
      <c r="F327" s="62"/>
      <c r="G327" s="63"/>
      <c r="H327" s="63"/>
      <c r="I327" s="59"/>
      <c r="J327" s="60"/>
      <c r="K327" s="249"/>
      <c r="L327" s="77"/>
      <c r="M327" s="77"/>
      <c r="N327" s="241"/>
      <c r="O327" s="244"/>
      <c r="P327" s="243"/>
    </row>
    <row r="328" spans="1:16" s="49" customFormat="1" ht="23.25" x14ac:dyDescent="0.25">
      <c r="A328" s="255"/>
      <c r="B328" s="258"/>
      <c r="C328" s="292"/>
      <c r="D328" s="293"/>
      <c r="E328" s="294"/>
      <c r="F328" s="62"/>
      <c r="G328" s="63"/>
      <c r="H328" s="63"/>
      <c r="I328" s="59"/>
      <c r="J328" s="60"/>
      <c r="K328" s="249"/>
      <c r="L328" s="77"/>
      <c r="M328" s="77"/>
      <c r="N328" s="241"/>
      <c r="O328" s="244"/>
      <c r="P328" s="243"/>
    </row>
    <row r="329" spans="1:16" s="49" customFormat="1" ht="23.25" x14ac:dyDescent="0.25">
      <c r="A329" s="255"/>
      <c r="B329" s="258"/>
      <c r="C329" s="292"/>
      <c r="D329" s="293"/>
      <c r="E329" s="294"/>
      <c r="F329" s="62"/>
      <c r="G329" s="63"/>
      <c r="H329" s="63"/>
      <c r="I329" s="59"/>
      <c r="J329" s="60"/>
      <c r="K329" s="249"/>
      <c r="L329" s="77"/>
      <c r="M329" s="77"/>
      <c r="N329" s="241"/>
      <c r="O329" s="244"/>
      <c r="P329" s="243"/>
    </row>
    <row r="330" spans="1:16" s="49" customFormat="1" ht="23.25" x14ac:dyDescent="0.25">
      <c r="A330" s="255"/>
      <c r="B330" s="258"/>
      <c r="C330" s="292"/>
      <c r="D330" s="293"/>
      <c r="E330" s="294"/>
      <c r="F330" s="62"/>
      <c r="G330" s="63"/>
      <c r="H330" s="63"/>
      <c r="I330" s="59"/>
      <c r="J330" s="60"/>
      <c r="K330" s="249"/>
      <c r="L330" s="77"/>
      <c r="M330" s="77"/>
      <c r="N330" s="241"/>
      <c r="O330" s="244"/>
      <c r="P330" s="243"/>
    </row>
    <row r="331" spans="1:16" s="49" customFormat="1" ht="23.25" x14ac:dyDescent="0.25">
      <c r="A331" s="255"/>
      <c r="B331" s="258"/>
      <c r="C331" s="292"/>
      <c r="D331" s="293"/>
      <c r="E331" s="294"/>
      <c r="F331" s="62"/>
      <c r="G331" s="63"/>
      <c r="H331" s="63"/>
      <c r="I331" s="59"/>
      <c r="J331" s="60"/>
      <c r="K331" s="249"/>
      <c r="L331" s="77"/>
      <c r="M331" s="77"/>
      <c r="N331" s="241"/>
      <c r="O331" s="244"/>
      <c r="P331" s="243"/>
    </row>
    <row r="332" spans="1:16" s="49" customFormat="1" ht="23.25" x14ac:dyDescent="0.25">
      <c r="A332" s="255"/>
      <c r="B332" s="258"/>
      <c r="C332" s="292"/>
      <c r="D332" s="293"/>
      <c r="E332" s="294"/>
      <c r="F332" s="62"/>
      <c r="G332" s="63"/>
      <c r="H332" s="63"/>
      <c r="I332" s="59"/>
      <c r="J332" s="60"/>
      <c r="K332" s="249"/>
      <c r="L332" s="77"/>
      <c r="M332" s="77"/>
      <c r="N332" s="241"/>
      <c r="O332" s="244"/>
      <c r="P332" s="243"/>
    </row>
    <row r="333" spans="1:16" s="49" customFormat="1" ht="23.25" x14ac:dyDescent="0.25">
      <c r="A333" s="255"/>
      <c r="B333" s="258"/>
      <c r="C333" s="292"/>
      <c r="D333" s="293"/>
      <c r="E333" s="294"/>
      <c r="F333" s="62"/>
      <c r="G333" s="63"/>
      <c r="H333" s="63"/>
      <c r="I333" s="59"/>
      <c r="J333" s="60"/>
      <c r="K333" s="249"/>
      <c r="L333" s="77"/>
      <c r="M333" s="77"/>
      <c r="N333" s="241"/>
      <c r="O333" s="244"/>
      <c r="P333" s="243"/>
    </row>
    <row r="334" spans="1:16" s="49" customFormat="1" ht="23.25" x14ac:dyDescent="0.25">
      <c r="A334" s="255"/>
      <c r="B334" s="258"/>
      <c r="C334" s="292"/>
      <c r="D334" s="293"/>
      <c r="E334" s="294"/>
      <c r="F334" s="62"/>
      <c r="G334" s="63"/>
      <c r="H334" s="63"/>
      <c r="I334" s="59"/>
      <c r="J334" s="60"/>
      <c r="K334" s="249"/>
      <c r="L334" s="77"/>
      <c r="M334" s="77"/>
      <c r="N334" s="241"/>
      <c r="O334" s="244"/>
      <c r="P334" s="243"/>
    </row>
    <row r="335" spans="1:16" s="49" customFormat="1" ht="23.25" x14ac:dyDescent="0.25">
      <c r="A335" s="255"/>
      <c r="B335" s="258"/>
      <c r="C335" s="292"/>
      <c r="D335" s="293"/>
      <c r="E335" s="294"/>
      <c r="F335" s="62"/>
      <c r="G335" s="63"/>
      <c r="H335" s="63"/>
      <c r="I335" s="59"/>
      <c r="J335" s="60"/>
      <c r="K335" s="249"/>
      <c r="L335" s="77"/>
      <c r="M335" s="77"/>
      <c r="N335" s="241"/>
      <c r="O335" s="244"/>
      <c r="P335" s="243"/>
    </row>
    <row r="336" spans="1:16" s="49" customFormat="1" ht="204.75" customHeight="1" thickBot="1" x14ac:dyDescent="0.4">
      <c r="A336" s="256"/>
      <c r="B336" s="259"/>
      <c r="C336" s="295"/>
      <c r="D336" s="296"/>
      <c r="E336" s="297"/>
      <c r="F336" s="250"/>
      <c r="G336" s="251"/>
      <c r="H336" s="251"/>
      <c r="I336" s="251"/>
      <c r="J336" s="252"/>
      <c r="K336" s="249"/>
      <c r="L336" s="77"/>
      <c r="M336" s="77"/>
      <c r="N336" s="241">
        <f>(N301+N302+N303+N304+N305+N306+N307)/7</f>
        <v>124.06866711854934</v>
      </c>
      <c r="O336" s="244"/>
      <c r="P336" s="243"/>
    </row>
    <row r="337" spans="1:16" s="46" customFormat="1" ht="31.5" customHeight="1" thickBot="1" x14ac:dyDescent="0.4">
      <c r="A337" s="254">
        <v>19</v>
      </c>
      <c r="B337" s="257" t="s">
        <v>261</v>
      </c>
      <c r="C337" s="79">
        <v>2</v>
      </c>
      <c r="D337" s="79">
        <v>2</v>
      </c>
      <c r="E337" s="79">
        <f>D337/C337*100</f>
        <v>100</v>
      </c>
      <c r="F337" s="62" t="s">
        <v>6</v>
      </c>
      <c r="G337" s="59">
        <f>G338+G339+G340+G341</f>
        <v>1886.4</v>
      </c>
      <c r="H337" s="59">
        <f>H338+H339+H340+H341</f>
        <v>1886.4</v>
      </c>
      <c r="I337" s="59">
        <f>H337/G337*100</f>
        <v>100</v>
      </c>
      <c r="J337" s="65">
        <f>E337/I337*100</f>
        <v>100</v>
      </c>
      <c r="K337" s="66" t="s">
        <v>249</v>
      </c>
      <c r="L337" s="67">
        <v>9</v>
      </c>
      <c r="M337" s="68">
        <v>9</v>
      </c>
      <c r="N337" s="69">
        <f>M337/L337*100</f>
        <v>100</v>
      </c>
      <c r="O337" s="253">
        <f>(N348*J337)/100</f>
        <v>100</v>
      </c>
      <c r="P337" s="71" t="s">
        <v>57</v>
      </c>
    </row>
    <row r="338" spans="1:16" s="46" customFormat="1" ht="67.5" customHeight="1" thickBot="1" x14ac:dyDescent="0.3">
      <c r="A338" s="255"/>
      <c r="B338" s="258"/>
      <c r="C338" s="260" t="s">
        <v>251</v>
      </c>
      <c r="D338" s="269"/>
      <c r="E338" s="270"/>
      <c r="F338" s="72" t="s">
        <v>53</v>
      </c>
      <c r="G338" s="73"/>
      <c r="H338" s="73"/>
      <c r="I338" s="59" t="e">
        <f>H338/G338*100</f>
        <v>#DIV/0!</v>
      </c>
      <c r="J338" s="60" t="e">
        <f>E338/I338*100</f>
        <v>#DIV/0!</v>
      </c>
      <c r="K338" s="74" t="s">
        <v>250</v>
      </c>
      <c r="L338" s="67">
        <v>1</v>
      </c>
      <c r="M338" s="68">
        <v>1</v>
      </c>
      <c r="N338" s="69">
        <f t="shared" ref="N338:N339" si="32">M338/L338*100</f>
        <v>100</v>
      </c>
      <c r="O338" s="238"/>
      <c r="P338" s="71"/>
    </row>
    <row r="339" spans="1:16" s="46" customFormat="1" ht="96.75" thickBot="1" x14ac:dyDescent="0.3">
      <c r="A339" s="255"/>
      <c r="B339" s="258"/>
      <c r="C339" s="271"/>
      <c r="D339" s="272"/>
      <c r="E339" s="273"/>
      <c r="F339" s="72" t="s">
        <v>52</v>
      </c>
      <c r="G339" s="73"/>
      <c r="H339" s="73"/>
      <c r="I339" s="59" t="e">
        <f>H339/G339*100</f>
        <v>#DIV/0!</v>
      </c>
      <c r="J339" s="60" t="e">
        <f>E339/I339*100</f>
        <v>#DIV/0!</v>
      </c>
      <c r="K339" s="74"/>
      <c r="L339" s="67"/>
      <c r="M339" s="76"/>
      <c r="N339" s="69" t="e">
        <f t="shared" si="32"/>
        <v>#DIV/0!</v>
      </c>
      <c r="O339" s="238"/>
      <c r="P339" s="71"/>
    </row>
    <row r="340" spans="1:16" s="46" customFormat="1" ht="74.25" x14ac:dyDescent="0.25">
      <c r="A340" s="255"/>
      <c r="B340" s="258"/>
      <c r="C340" s="271"/>
      <c r="D340" s="272"/>
      <c r="E340" s="273"/>
      <c r="F340" s="72" t="s">
        <v>54</v>
      </c>
      <c r="G340" s="73">
        <v>1886.4</v>
      </c>
      <c r="H340" s="73">
        <v>1886.4</v>
      </c>
      <c r="I340" s="59">
        <f>H340/G340*100</f>
        <v>100</v>
      </c>
      <c r="J340" s="60">
        <f>E340/I340*100</f>
        <v>0</v>
      </c>
      <c r="K340" s="77"/>
      <c r="L340" s="77"/>
      <c r="M340" s="77"/>
      <c r="N340" s="69" t="e">
        <f t="shared" ref="N340:N341" si="33">L340/M340*100</f>
        <v>#DIV/0!</v>
      </c>
      <c r="O340" s="238"/>
      <c r="P340" s="71"/>
    </row>
    <row r="341" spans="1:16" s="46" customFormat="1" ht="104.25" x14ac:dyDescent="0.25">
      <c r="A341" s="255"/>
      <c r="B341" s="258"/>
      <c r="C341" s="271"/>
      <c r="D341" s="272"/>
      <c r="E341" s="273"/>
      <c r="F341" s="78" t="s">
        <v>55</v>
      </c>
      <c r="G341" s="73"/>
      <c r="H341" s="73"/>
      <c r="I341" s="59" t="e">
        <f>H341/G341*100</f>
        <v>#DIV/0!</v>
      </c>
      <c r="J341" s="60" t="e">
        <f>E341/I341*100</f>
        <v>#DIV/0!</v>
      </c>
      <c r="K341" s="77"/>
      <c r="L341" s="77"/>
      <c r="M341" s="77"/>
      <c r="N341" s="69" t="e">
        <f t="shared" si="33"/>
        <v>#DIV/0!</v>
      </c>
      <c r="O341" s="238"/>
      <c r="P341" s="71"/>
    </row>
    <row r="342" spans="1:16" s="46" customFormat="1" ht="23.25" x14ac:dyDescent="0.35">
      <c r="A342" s="255"/>
      <c r="B342" s="258"/>
      <c r="C342" s="271"/>
      <c r="D342" s="272"/>
      <c r="E342" s="273"/>
      <c r="F342" s="79"/>
      <c r="G342" s="79"/>
      <c r="H342" s="79"/>
      <c r="I342" s="79"/>
      <c r="J342" s="79"/>
      <c r="K342" s="77"/>
      <c r="L342" s="77"/>
      <c r="M342" s="77"/>
      <c r="N342" s="69" t="e">
        <v>#DIV/0!</v>
      </c>
      <c r="O342" s="238"/>
      <c r="P342" s="71"/>
    </row>
    <row r="343" spans="1:16" s="46" customFormat="1" ht="23.25" x14ac:dyDescent="0.35">
      <c r="A343" s="255"/>
      <c r="B343" s="258"/>
      <c r="C343" s="271"/>
      <c r="D343" s="272"/>
      <c r="E343" s="273"/>
      <c r="F343" s="79"/>
      <c r="G343" s="79"/>
      <c r="H343" s="79"/>
      <c r="I343" s="79"/>
      <c r="J343" s="79"/>
      <c r="K343" s="77"/>
      <c r="L343" s="77"/>
      <c r="M343" s="77"/>
      <c r="N343" s="69" t="e">
        <v>#DIV/0!</v>
      </c>
      <c r="O343" s="238"/>
      <c r="P343" s="71"/>
    </row>
    <row r="344" spans="1:16" s="46" customFormat="1" ht="23.25" x14ac:dyDescent="0.35">
      <c r="A344" s="255"/>
      <c r="B344" s="258"/>
      <c r="C344" s="271"/>
      <c r="D344" s="272"/>
      <c r="E344" s="273"/>
      <c r="F344" s="79"/>
      <c r="G344" s="79"/>
      <c r="H344" s="79"/>
      <c r="I344" s="79"/>
      <c r="J344" s="79"/>
      <c r="K344" s="77"/>
      <c r="L344" s="77"/>
      <c r="M344" s="77"/>
      <c r="N344" s="69" t="e">
        <v>#DIV/0!</v>
      </c>
      <c r="O344" s="238"/>
      <c r="P344" s="71"/>
    </row>
    <row r="345" spans="1:16" s="46" customFormat="1" ht="23.25" x14ac:dyDescent="0.35">
      <c r="A345" s="255"/>
      <c r="B345" s="258"/>
      <c r="C345" s="271"/>
      <c r="D345" s="272"/>
      <c r="E345" s="273"/>
      <c r="F345" s="79"/>
      <c r="G345" s="79"/>
      <c r="H345" s="79"/>
      <c r="I345" s="79"/>
      <c r="J345" s="79"/>
      <c r="K345" s="77"/>
      <c r="L345" s="77"/>
      <c r="M345" s="77"/>
      <c r="N345" s="69" t="e">
        <v>#DIV/0!</v>
      </c>
      <c r="O345" s="238"/>
      <c r="P345" s="71"/>
    </row>
    <row r="346" spans="1:16" s="46" customFormat="1" ht="23.25" x14ac:dyDescent="0.35">
      <c r="A346" s="255"/>
      <c r="B346" s="258"/>
      <c r="C346" s="271"/>
      <c r="D346" s="272"/>
      <c r="E346" s="273"/>
      <c r="F346" s="79"/>
      <c r="G346" s="79"/>
      <c r="H346" s="79"/>
      <c r="I346" s="79"/>
      <c r="J346" s="79"/>
      <c r="K346" s="77"/>
      <c r="L346" s="77"/>
      <c r="M346" s="77"/>
      <c r="N346" s="69" t="e">
        <v>#DIV/0!</v>
      </c>
      <c r="O346" s="238"/>
      <c r="P346" s="71"/>
    </row>
    <row r="347" spans="1:16" s="46" customFormat="1" ht="23.25" x14ac:dyDescent="0.35">
      <c r="A347" s="255"/>
      <c r="B347" s="258"/>
      <c r="C347" s="271"/>
      <c r="D347" s="272"/>
      <c r="E347" s="273"/>
      <c r="F347" s="79"/>
      <c r="G347" s="79"/>
      <c r="H347" s="79"/>
      <c r="I347" s="79"/>
      <c r="J347" s="79"/>
      <c r="K347" s="77"/>
      <c r="L347" s="77"/>
      <c r="M347" s="77"/>
      <c r="N347" s="69" t="e">
        <v>#DIV/0!</v>
      </c>
      <c r="O347" s="238"/>
      <c r="P347" s="71"/>
    </row>
    <row r="348" spans="1:16" s="46" customFormat="1" ht="45.75" thickBot="1" x14ac:dyDescent="0.4">
      <c r="A348" s="256"/>
      <c r="B348" s="259"/>
      <c r="C348" s="274"/>
      <c r="D348" s="275"/>
      <c r="E348" s="276"/>
      <c r="F348" s="79"/>
      <c r="G348" s="79"/>
      <c r="H348" s="79"/>
      <c r="I348" s="79"/>
      <c r="J348" s="79"/>
      <c r="K348" s="77" t="s">
        <v>50</v>
      </c>
      <c r="L348" s="77"/>
      <c r="M348" s="77"/>
      <c r="N348" s="69">
        <f>(N337+N338)/2</f>
        <v>100</v>
      </c>
      <c r="O348" s="238"/>
      <c r="P348" s="71"/>
    </row>
    <row r="349" spans="1:16" s="46" customFormat="1" ht="70.5" thickBot="1" x14ac:dyDescent="0.4">
      <c r="A349" s="254">
        <v>20</v>
      </c>
      <c r="B349" s="257" t="s">
        <v>237</v>
      </c>
      <c r="C349" s="64">
        <v>6</v>
      </c>
      <c r="D349" s="64">
        <v>6</v>
      </c>
      <c r="E349" s="64">
        <f>D349/C349*100</f>
        <v>100</v>
      </c>
      <c r="F349" s="62" t="s">
        <v>6</v>
      </c>
      <c r="G349" s="59">
        <f>G350+G351+G352+G353</f>
        <v>153.80000000000001</v>
      </c>
      <c r="H349" s="59">
        <f>H350+H351+H352+H353</f>
        <v>153.80000000000001</v>
      </c>
      <c r="I349" s="59">
        <f>H349/G349*100</f>
        <v>100</v>
      </c>
      <c r="J349" s="65">
        <f>E349/I349*100</f>
        <v>100</v>
      </c>
      <c r="K349" s="66" t="s">
        <v>238</v>
      </c>
      <c r="L349" s="67">
        <v>8</v>
      </c>
      <c r="M349" s="68">
        <v>8</v>
      </c>
      <c r="N349" s="69">
        <v>100</v>
      </c>
      <c r="O349" s="70">
        <f>(N360*J349)/100</f>
        <v>93.103448275862064</v>
      </c>
      <c r="P349" s="71" t="s">
        <v>57</v>
      </c>
    </row>
    <row r="350" spans="1:16" s="46" customFormat="1" ht="95.25" thickBot="1" x14ac:dyDescent="0.3">
      <c r="A350" s="255"/>
      <c r="B350" s="258"/>
      <c r="C350" s="260"/>
      <c r="D350" s="261"/>
      <c r="E350" s="262"/>
      <c r="F350" s="72" t="s">
        <v>53</v>
      </c>
      <c r="G350" s="73"/>
      <c r="H350" s="73"/>
      <c r="I350" s="59" t="e">
        <f>H350/G350*100</f>
        <v>#DIV/0!</v>
      </c>
      <c r="J350" s="60" t="e">
        <f>E350/I350*100</f>
        <v>#DIV/0!</v>
      </c>
      <c r="K350" s="74" t="s">
        <v>239</v>
      </c>
      <c r="L350" s="67">
        <v>25</v>
      </c>
      <c r="M350" s="68">
        <v>29</v>
      </c>
      <c r="N350" s="69">
        <v>86.206896551724128</v>
      </c>
      <c r="O350" s="75"/>
      <c r="P350" s="71"/>
    </row>
    <row r="351" spans="1:16" s="46" customFormat="1" ht="96.75" thickBot="1" x14ac:dyDescent="0.3">
      <c r="A351" s="255"/>
      <c r="B351" s="258"/>
      <c r="C351" s="263"/>
      <c r="D351" s="264"/>
      <c r="E351" s="265"/>
      <c r="F351" s="72" t="s">
        <v>52</v>
      </c>
      <c r="G351" s="73"/>
      <c r="H351" s="73"/>
      <c r="I351" s="59" t="e">
        <f>H351/G351*100</f>
        <v>#DIV/0!</v>
      </c>
      <c r="J351" s="60" t="e">
        <f>E351/I351*100</f>
        <v>#DIV/0!</v>
      </c>
      <c r="K351" s="74"/>
      <c r="L351" s="67"/>
      <c r="M351" s="76"/>
      <c r="N351" s="69" t="e">
        <f t="shared" ref="N351" si="34">M351/L351*100</f>
        <v>#DIV/0!</v>
      </c>
      <c r="O351" s="75"/>
      <c r="P351" s="71"/>
    </row>
    <row r="352" spans="1:16" s="46" customFormat="1" ht="74.25" x14ac:dyDescent="0.25">
      <c r="A352" s="255"/>
      <c r="B352" s="258"/>
      <c r="C352" s="263"/>
      <c r="D352" s="264"/>
      <c r="E352" s="265"/>
      <c r="F352" s="72" t="s">
        <v>54</v>
      </c>
      <c r="G352" s="73">
        <v>153.80000000000001</v>
      </c>
      <c r="H352" s="73">
        <v>153.80000000000001</v>
      </c>
      <c r="I352" s="59">
        <f>H352/G352*100</f>
        <v>100</v>
      </c>
      <c r="J352" s="60">
        <f>E352/I352*100</f>
        <v>0</v>
      </c>
      <c r="K352" s="77"/>
      <c r="L352" s="77"/>
      <c r="M352" s="77"/>
      <c r="N352" s="69" t="e">
        <f t="shared" ref="N352:N353" si="35">L352/M352*100</f>
        <v>#DIV/0!</v>
      </c>
      <c r="O352" s="75"/>
      <c r="P352" s="71"/>
    </row>
    <row r="353" spans="1:16" ht="104.25" x14ac:dyDescent="0.25">
      <c r="A353" s="255"/>
      <c r="B353" s="258"/>
      <c r="C353" s="263"/>
      <c r="D353" s="264"/>
      <c r="E353" s="265"/>
      <c r="F353" s="78" t="s">
        <v>55</v>
      </c>
      <c r="G353" s="73"/>
      <c r="H353" s="73"/>
      <c r="I353" s="59" t="e">
        <f>H353/G353*100</f>
        <v>#DIV/0!</v>
      </c>
      <c r="J353" s="60" t="e">
        <f>E353/I353*100</f>
        <v>#DIV/0!</v>
      </c>
      <c r="K353" s="77"/>
      <c r="L353" s="77"/>
      <c r="M353" s="77"/>
      <c r="N353" s="69" t="e">
        <f t="shared" si="35"/>
        <v>#DIV/0!</v>
      </c>
      <c r="O353" s="75"/>
      <c r="P353" s="71"/>
    </row>
    <row r="354" spans="1:16" ht="23.25" x14ac:dyDescent="0.35">
      <c r="A354" s="255"/>
      <c r="B354" s="258"/>
      <c r="C354" s="263"/>
      <c r="D354" s="264"/>
      <c r="E354" s="265"/>
      <c r="F354" s="64"/>
      <c r="G354" s="64"/>
      <c r="H354" s="64"/>
      <c r="I354" s="64"/>
      <c r="J354" s="64"/>
      <c r="K354" s="77"/>
      <c r="L354" s="77"/>
      <c r="M354" s="77"/>
      <c r="N354" s="69" t="e">
        <v>#DIV/0!</v>
      </c>
      <c r="O354" s="75"/>
      <c r="P354" s="71"/>
    </row>
    <row r="355" spans="1:16" ht="23.25" x14ac:dyDescent="0.35">
      <c r="A355" s="255"/>
      <c r="B355" s="258"/>
      <c r="C355" s="263"/>
      <c r="D355" s="264"/>
      <c r="E355" s="265"/>
      <c r="F355" s="64"/>
      <c r="G355" s="64"/>
      <c r="H355" s="64"/>
      <c r="I355" s="64"/>
      <c r="J355" s="64"/>
      <c r="K355" s="77"/>
      <c r="L355" s="77"/>
      <c r="M355" s="77"/>
      <c r="N355" s="69" t="e">
        <v>#DIV/0!</v>
      </c>
      <c r="O355" s="75"/>
      <c r="P355" s="71"/>
    </row>
    <row r="356" spans="1:16" ht="23.25" x14ac:dyDescent="0.35">
      <c r="A356" s="255"/>
      <c r="B356" s="258"/>
      <c r="C356" s="263"/>
      <c r="D356" s="264"/>
      <c r="E356" s="265"/>
      <c r="F356" s="64"/>
      <c r="G356" s="64"/>
      <c r="H356" s="64"/>
      <c r="I356" s="64"/>
      <c r="J356" s="64"/>
      <c r="K356" s="77"/>
      <c r="L356" s="77"/>
      <c r="M356" s="77"/>
      <c r="N356" s="69" t="e">
        <v>#DIV/0!</v>
      </c>
      <c r="O356" s="75"/>
      <c r="P356" s="71"/>
    </row>
    <row r="357" spans="1:16" ht="23.25" x14ac:dyDescent="0.35">
      <c r="A357" s="255"/>
      <c r="B357" s="258"/>
      <c r="C357" s="263"/>
      <c r="D357" s="264"/>
      <c r="E357" s="265"/>
      <c r="F357" s="64"/>
      <c r="G357" s="64"/>
      <c r="H357" s="64"/>
      <c r="I357" s="64"/>
      <c r="J357" s="64"/>
      <c r="K357" s="77"/>
      <c r="L357" s="77"/>
      <c r="M357" s="77"/>
      <c r="N357" s="69" t="e">
        <v>#DIV/0!</v>
      </c>
      <c r="O357" s="75"/>
      <c r="P357" s="71"/>
    </row>
    <row r="358" spans="1:16" ht="23.25" x14ac:dyDescent="0.35">
      <c r="A358" s="255"/>
      <c r="B358" s="258"/>
      <c r="C358" s="263"/>
      <c r="D358" s="264"/>
      <c r="E358" s="265"/>
      <c r="F358" s="64"/>
      <c r="G358" s="64"/>
      <c r="H358" s="64"/>
      <c r="I358" s="64"/>
      <c r="J358" s="64"/>
      <c r="K358" s="77"/>
      <c r="L358" s="77"/>
      <c r="M358" s="77"/>
      <c r="N358" s="69" t="e">
        <v>#DIV/0!</v>
      </c>
      <c r="O358" s="75"/>
      <c r="P358" s="71"/>
    </row>
    <row r="359" spans="1:16" ht="23.25" x14ac:dyDescent="0.35">
      <c r="A359" s="255"/>
      <c r="B359" s="258"/>
      <c r="C359" s="263"/>
      <c r="D359" s="264"/>
      <c r="E359" s="265"/>
      <c r="F359" s="64"/>
      <c r="G359" s="64"/>
      <c r="H359" s="64"/>
      <c r="I359" s="64"/>
      <c r="J359" s="64"/>
      <c r="K359" s="77"/>
      <c r="L359" s="77"/>
      <c r="M359" s="77"/>
      <c r="N359" s="69" t="e">
        <v>#DIV/0!</v>
      </c>
      <c r="O359" s="75"/>
      <c r="P359" s="71"/>
    </row>
    <row r="360" spans="1:16" ht="45" x14ac:dyDescent="0.35">
      <c r="A360" s="256"/>
      <c r="B360" s="259"/>
      <c r="C360" s="266"/>
      <c r="D360" s="267"/>
      <c r="E360" s="268"/>
      <c r="F360" s="64"/>
      <c r="G360" s="64"/>
      <c r="H360" s="64"/>
      <c r="I360" s="64"/>
      <c r="J360" s="64"/>
      <c r="K360" s="77" t="s">
        <v>50</v>
      </c>
      <c r="L360" s="77"/>
      <c r="M360" s="77"/>
      <c r="N360" s="69">
        <f>(N349+N350)/2</f>
        <v>93.103448275862064</v>
      </c>
      <c r="O360" s="75"/>
      <c r="P360" s="71"/>
    </row>
    <row r="361" spans="1:16" ht="15.75" x14ac:dyDescent="0.25">
      <c r="A361" s="47"/>
      <c r="B361" s="48"/>
      <c r="C361" s="50"/>
      <c r="D361" s="50"/>
      <c r="E361" s="50"/>
      <c r="F361" s="50"/>
      <c r="G361" s="50"/>
      <c r="H361" s="50"/>
      <c r="I361" s="50"/>
      <c r="J361" s="50"/>
      <c r="K361" s="51"/>
      <c r="L361" s="51"/>
      <c r="M361" s="51"/>
      <c r="N361" s="52"/>
      <c r="O361" s="53"/>
      <c r="P361" s="54"/>
    </row>
    <row r="362" spans="1:16" ht="15.75" x14ac:dyDescent="0.25">
      <c r="A362" s="47"/>
      <c r="B362" s="48"/>
      <c r="C362" s="50"/>
      <c r="D362" s="50"/>
      <c r="E362" s="50"/>
      <c r="F362" s="50"/>
      <c r="G362" s="50"/>
      <c r="H362" s="50"/>
      <c r="I362" s="50"/>
      <c r="J362" s="50"/>
      <c r="K362" s="51"/>
      <c r="L362" s="51"/>
      <c r="M362" s="51"/>
      <c r="N362" s="52"/>
      <c r="O362" s="53"/>
      <c r="P362" s="54"/>
    </row>
    <row r="363" spans="1:16" ht="15.75" x14ac:dyDescent="0.25">
      <c r="A363" s="47"/>
      <c r="B363" s="48"/>
      <c r="C363" s="50"/>
      <c r="D363" s="50"/>
      <c r="E363" s="50"/>
      <c r="F363" s="50"/>
      <c r="G363" s="50"/>
      <c r="H363" s="50"/>
      <c r="I363" s="50"/>
      <c r="J363" s="50"/>
      <c r="K363" s="51"/>
      <c r="L363" s="51"/>
      <c r="M363" s="51"/>
      <c r="N363" s="52"/>
      <c r="O363" s="53"/>
      <c r="P363" s="54"/>
    </row>
    <row r="364" spans="1:16" ht="15.75" x14ac:dyDescent="0.25">
      <c r="A364" s="47"/>
      <c r="B364" s="48"/>
      <c r="C364" s="50"/>
      <c r="D364" s="50"/>
      <c r="E364" s="50"/>
      <c r="F364" s="50"/>
      <c r="G364" s="50"/>
      <c r="H364" s="50"/>
      <c r="I364" s="50"/>
      <c r="J364" s="50"/>
      <c r="K364" s="51"/>
      <c r="L364" s="51"/>
      <c r="M364" s="51"/>
      <c r="N364" s="52"/>
      <c r="O364" s="53"/>
      <c r="P364" s="54"/>
    </row>
  </sheetData>
  <mergeCells count="115">
    <mergeCell ref="O247:O276"/>
    <mergeCell ref="C248:E276"/>
    <mergeCell ref="K276:M276"/>
    <mergeCell ref="A238:A246"/>
    <mergeCell ref="B238:B246"/>
    <mergeCell ref="O238:O246"/>
    <mergeCell ref="P238:P246"/>
    <mergeCell ref="C239:E246"/>
    <mergeCell ref="K246:M246"/>
    <mergeCell ref="A216:A237"/>
    <mergeCell ref="B216:B237"/>
    <mergeCell ref="O216:O237"/>
    <mergeCell ref="P216:P237"/>
    <mergeCell ref="C217:E237"/>
    <mergeCell ref="O179:O198"/>
    <mergeCell ref="P179:P198"/>
    <mergeCell ref="C180:E198"/>
    <mergeCell ref="K198:M198"/>
    <mergeCell ref="A199:A215"/>
    <mergeCell ref="B199:B215"/>
    <mergeCell ref="O199:O215"/>
    <mergeCell ref="P199:P215"/>
    <mergeCell ref="C200:E215"/>
    <mergeCell ref="K215:M215"/>
    <mergeCell ref="L237:M237"/>
    <mergeCell ref="P153:P158"/>
    <mergeCell ref="A159:A178"/>
    <mergeCell ref="B159:B178"/>
    <mergeCell ref="O159:O178"/>
    <mergeCell ref="P159:P178"/>
    <mergeCell ref="C160:E178"/>
    <mergeCell ref="K178:M178"/>
    <mergeCell ref="A153:A158"/>
    <mergeCell ref="B153:B158"/>
    <mergeCell ref="O153:O158"/>
    <mergeCell ref="C154:E158"/>
    <mergeCell ref="K158:M158"/>
    <mergeCell ref="O136:O152"/>
    <mergeCell ref="P136:P152"/>
    <mergeCell ref="C137:E152"/>
    <mergeCell ref="K152:M152"/>
    <mergeCell ref="A107:A135"/>
    <mergeCell ref="B107:B135"/>
    <mergeCell ref="O107:O135"/>
    <mergeCell ref="P107:P135"/>
    <mergeCell ref="K135:M135"/>
    <mergeCell ref="P89:P106"/>
    <mergeCell ref="C90:E106"/>
    <mergeCell ref="K106:M106"/>
    <mergeCell ref="A82:A88"/>
    <mergeCell ref="B82:B88"/>
    <mergeCell ref="O82:O88"/>
    <mergeCell ref="P82:P88"/>
    <mergeCell ref="C83:E88"/>
    <mergeCell ref="K88:M88"/>
    <mergeCell ref="K105:M105"/>
    <mergeCell ref="A24:A35"/>
    <mergeCell ref="B24:B35"/>
    <mergeCell ref="O24:O35"/>
    <mergeCell ref="P24:P35"/>
    <mergeCell ref="C25:E35"/>
    <mergeCell ref="K35:M35"/>
    <mergeCell ref="O277:O288"/>
    <mergeCell ref="P277:P288"/>
    <mergeCell ref="C278:E288"/>
    <mergeCell ref="K288:M288"/>
    <mergeCell ref="A64:A81"/>
    <mergeCell ref="B64:B81"/>
    <mergeCell ref="O64:O81"/>
    <mergeCell ref="P64:P81"/>
    <mergeCell ref="C65:E81"/>
    <mergeCell ref="K81:M81"/>
    <mergeCell ref="A37:A63"/>
    <mergeCell ref="B37:B63"/>
    <mergeCell ref="O37:O63"/>
    <mergeCell ref="P37:P63"/>
    <mergeCell ref="C38:E63"/>
    <mergeCell ref="A89:A106"/>
    <mergeCell ref="B89:B106"/>
    <mergeCell ref="O89:O106"/>
    <mergeCell ref="A2:P2"/>
    <mergeCell ref="K23:M23"/>
    <mergeCell ref="O4:O5"/>
    <mergeCell ref="P4:P5"/>
    <mergeCell ref="C4:E4"/>
    <mergeCell ref="P7:P23"/>
    <mergeCell ref="C8:E23"/>
    <mergeCell ref="O7:O23"/>
    <mergeCell ref="A4:A5"/>
    <mergeCell ref="B4:B5"/>
    <mergeCell ref="F4:J4"/>
    <mergeCell ref="A7:A23"/>
    <mergeCell ref="K4:N4"/>
    <mergeCell ref="B7:B23"/>
    <mergeCell ref="A349:A360"/>
    <mergeCell ref="B349:B360"/>
    <mergeCell ref="C350:E360"/>
    <mergeCell ref="A289:A300"/>
    <mergeCell ref="C290:E300"/>
    <mergeCell ref="C108:E135"/>
    <mergeCell ref="A277:A288"/>
    <mergeCell ref="B277:B288"/>
    <mergeCell ref="A136:A152"/>
    <mergeCell ref="B136:B152"/>
    <mergeCell ref="A179:A198"/>
    <mergeCell ref="B179:B198"/>
    <mergeCell ref="A301:A336"/>
    <mergeCell ref="C302:E336"/>
    <mergeCell ref="B301:B336"/>
    <mergeCell ref="A337:A348"/>
    <mergeCell ref="B337:B348"/>
    <mergeCell ref="C338:E348"/>
    <mergeCell ref="B289:B300"/>
    <mergeCell ref="A247:A276"/>
    <mergeCell ref="B247:B276"/>
  </mergeCells>
  <phoneticPr fontId="0" type="noConversion"/>
  <pageMargins left="0" right="0" top="0" bottom="0" header="0" footer="0"/>
  <pageSetup paperSize="9" scale="28" orientation="landscape" r:id="rId1"/>
  <rowBreaks count="10" manualBreakCount="10">
    <brk id="23" min="1" max="15" man="1"/>
    <brk id="35" min="1" max="15" man="1"/>
    <brk id="81" min="1" max="15" man="1"/>
    <brk id="106" max="15" man="1"/>
    <brk id="135" max="15" man="1"/>
    <brk id="152" min="1" max="15" man="1"/>
    <brk id="180" max="15" man="1"/>
    <brk id="198" max="15" man="1"/>
    <brk id="215" max="15" man="1"/>
    <brk id="302" max="1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P42"/>
  <sheetViews>
    <sheetView zoomScale="54" zoomScaleNormal="54" workbookViewId="0">
      <selection activeCell="H20" sqref="H20"/>
    </sheetView>
  </sheetViews>
  <sheetFormatPr defaultRowHeight="15" x14ac:dyDescent="0.25"/>
  <cols>
    <col min="1" max="1" width="4" customWidth="1"/>
    <col min="2" max="2" width="20.42578125" customWidth="1"/>
    <col min="3" max="3" width="20.28515625" customWidth="1"/>
    <col min="4" max="4" width="14" customWidth="1"/>
    <col min="5" max="5" width="13.28515625" customWidth="1"/>
    <col min="6" max="7" width="19.42578125" customWidth="1"/>
    <col min="8" max="8" width="18.140625" customWidth="1"/>
    <col min="9" max="9" width="19.42578125" customWidth="1"/>
    <col min="10" max="10" width="20.140625" customWidth="1"/>
    <col min="11" max="11" width="18.28515625" customWidth="1"/>
    <col min="12" max="12" width="23.5703125" customWidth="1"/>
    <col min="13" max="13" width="17.7109375" customWidth="1"/>
    <col min="14" max="14" width="20.85546875" customWidth="1"/>
    <col min="15" max="15" width="46.42578125" customWidth="1"/>
    <col min="16" max="16" width="16.5703125" customWidth="1"/>
  </cols>
  <sheetData>
    <row r="1" spans="1:16" ht="21.6" customHeight="1" x14ac:dyDescent="0.25">
      <c r="M1" s="19"/>
      <c r="N1" s="19"/>
      <c r="O1" s="19" t="s">
        <v>24</v>
      </c>
      <c r="P1" s="19"/>
    </row>
    <row r="2" spans="1:16" ht="21" customHeight="1" x14ac:dyDescent="0.25">
      <c r="M2" s="20"/>
      <c r="N2" s="20"/>
      <c r="O2" s="20" t="s">
        <v>35</v>
      </c>
      <c r="P2" s="20"/>
    </row>
    <row r="3" spans="1:16" ht="19.899999999999999" customHeight="1" x14ac:dyDescent="0.25">
      <c r="M3" s="20"/>
      <c r="N3" s="20"/>
      <c r="O3" s="20" t="s">
        <v>25</v>
      </c>
      <c r="P3" s="20"/>
    </row>
    <row r="4" spans="1:16" ht="23.45" customHeight="1" x14ac:dyDescent="0.25">
      <c r="M4" s="20"/>
      <c r="N4" s="20"/>
      <c r="O4" s="20" t="s">
        <v>26</v>
      </c>
      <c r="P4" s="20"/>
    </row>
    <row r="5" spans="1:16" ht="26.45" customHeight="1" x14ac:dyDescent="0.3">
      <c r="A5" s="433" t="s">
        <v>32</v>
      </c>
      <c r="B5" s="433"/>
      <c r="C5" s="433"/>
      <c r="D5" s="433"/>
      <c r="E5" s="433"/>
      <c r="F5" s="433"/>
      <c r="G5" s="433"/>
      <c r="H5" s="433"/>
      <c r="I5" s="433"/>
      <c r="J5" s="433"/>
      <c r="K5" s="433"/>
      <c r="L5" s="433"/>
      <c r="M5" s="433"/>
      <c r="N5" s="433"/>
      <c r="O5" s="433"/>
    </row>
    <row r="6" spans="1:16" ht="23.45" customHeight="1" x14ac:dyDescent="0.25"/>
    <row r="7" spans="1:16" s="1" customFormat="1" ht="45.6" customHeight="1" x14ac:dyDescent="0.25">
      <c r="A7" s="434" t="s">
        <v>0</v>
      </c>
      <c r="B7" s="434" t="s">
        <v>12</v>
      </c>
      <c r="C7" s="414" t="s">
        <v>13</v>
      </c>
      <c r="D7" s="414" t="s">
        <v>3</v>
      </c>
      <c r="E7" s="414" t="s">
        <v>18</v>
      </c>
      <c r="F7" s="435" t="s">
        <v>15</v>
      </c>
      <c r="G7" s="436"/>
      <c r="H7" s="436"/>
      <c r="I7" s="436"/>
      <c r="J7" s="436"/>
      <c r="K7" s="437"/>
      <c r="L7" s="438" t="s">
        <v>17</v>
      </c>
      <c r="M7" s="440" t="s">
        <v>1</v>
      </c>
      <c r="N7" s="441"/>
      <c r="O7" s="414" t="s">
        <v>33</v>
      </c>
      <c r="P7" s="414" t="s">
        <v>2</v>
      </c>
    </row>
    <row r="8" spans="1:16" s="1" customFormat="1" ht="77.45" customHeight="1" x14ac:dyDescent="0.25">
      <c r="A8" s="414"/>
      <c r="B8" s="414"/>
      <c r="C8" s="415"/>
      <c r="D8" s="415"/>
      <c r="E8" s="415"/>
      <c r="F8" s="2" t="s">
        <v>14</v>
      </c>
      <c r="G8" s="2" t="s">
        <v>34</v>
      </c>
      <c r="H8" s="2" t="s">
        <v>20</v>
      </c>
      <c r="I8" s="2" t="s">
        <v>16</v>
      </c>
      <c r="J8" s="2" t="s">
        <v>31</v>
      </c>
      <c r="K8" s="2" t="s">
        <v>4</v>
      </c>
      <c r="L8" s="439"/>
      <c r="M8" s="24" t="s">
        <v>5</v>
      </c>
      <c r="N8" s="24" t="s">
        <v>23</v>
      </c>
      <c r="O8" s="415"/>
      <c r="P8" s="415"/>
    </row>
    <row r="9" spans="1:16" s="1" customFormat="1" ht="30.6" customHeight="1" x14ac:dyDescent="0.25">
      <c r="A9" s="24">
        <v>1</v>
      </c>
      <c r="B9" s="24">
        <v>2</v>
      </c>
      <c r="C9" s="25">
        <v>3</v>
      </c>
      <c r="D9" s="25">
        <v>4</v>
      </c>
      <c r="E9" s="25">
        <v>5</v>
      </c>
      <c r="F9" s="2">
        <v>6</v>
      </c>
      <c r="G9" s="2">
        <v>7</v>
      </c>
      <c r="H9" s="2" t="s">
        <v>19</v>
      </c>
      <c r="I9" s="2">
        <v>8</v>
      </c>
      <c r="J9" s="18" t="s">
        <v>21</v>
      </c>
      <c r="K9" s="18" t="s">
        <v>22</v>
      </c>
      <c r="L9" s="22">
        <v>9</v>
      </c>
      <c r="M9" s="24">
        <v>10</v>
      </c>
      <c r="N9" s="24">
        <v>11</v>
      </c>
      <c r="O9" s="15">
        <v>12</v>
      </c>
      <c r="P9" s="15">
        <v>13</v>
      </c>
    </row>
    <row r="10" spans="1:16" ht="54.6" customHeight="1" x14ac:dyDescent="0.25">
      <c r="A10" s="416">
        <v>1</v>
      </c>
      <c r="B10" s="419"/>
      <c r="C10" s="419"/>
      <c r="D10" s="3" t="s">
        <v>6</v>
      </c>
      <c r="E10" s="3"/>
      <c r="F10" s="4"/>
      <c r="G10" s="4"/>
      <c r="H10" s="5"/>
      <c r="I10" s="4"/>
      <c r="J10" s="4"/>
      <c r="K10" s="6"/>
      <c r="L10" s="21"/>
      <c r="M10" s="422"/>
      <c r="N10" s="422"/>
      <c r="O10" s="427"/>
      <c r="P10" s="430"/>
    </row>
    <row r="11" spans="1:16" ht="87" customHeight="1" x14ac:dyDescent="0.25">
      <c r="A11" s="417"/>
      <c r="B11" s="420"/>
      <c r="C11" s="420"/>
      <c r="D11" s="7" t="s">
        <v>7</v>
      </c>
      <c r="E11" s="7"/>
      <c r="F11" s="8"/>
      <c r="G11" s="9"/>
      <c r="H11" s="10"/>
      <c r="I11" s="8"/>
      <c r="J11" s="10"/>
      <c r="K11" s="11"/>
      <c r="L11" s="16"/>
      <c r="M11" s="423"/>
      <c r="N11" s="425"/>
      <c r="O11" s="428"/>
      <c r="P11" s="431"/>
    </row>
    <row r="12" spans="1:16" ht="64.900000000000006" customHeight="1" x14ac:dyDescent="0.25">
      <c r="A12" s="417"/>
      <c r="B12" s="420"/>
      <c r="C12" s="420"/>
      <c r="D12" s="7" t="s">
        <v>8</v>
      </c>
      <c r="E12" s="7"/>
      <c r="F12" s="12"/>
      <c r="G12" s="12"/>
      <c r="H12" s="10"/>
      <c r="I12" s="13"/>
      <c r="J12" s="10"/>
      <c r="K12" s="11"/>
      <c r="L12" s="16"/>
      <c r="M12" s="423"/>
      <c r="N12" s="425"/>
      <c r="O12" s="428"/>
      <c r="P12" s="431"/>
    </row>
    <row r="13" spans="1:16" ht="93.6" customHeight="1" x14ac:dyDescent="0.25">
      <c r="A13" s="417"/>
      <c r="B13" s="420"/>
      <c r="C13" s="420"/>
      <c r="D13" s="7" t="s">
        <v>9</v>
      </c>
      <c r="E13" s="7"/>
      <c r="F13" s="12"/>
      <c r="G13" s="12"/>
      <c r="H13" s="10"/>
      <c r="I13" s="13"/>
      <c r="J13" s="10"/>
      <c r="K13" s="11"/>
      <c r="L13" s="16"/>
      <c r="M13" s="423"/>
      <c r="N13" s="425"/>
      <c r="O13" s="428"/>
      <c r="P13" s="431"/>
    </row>
    <row r="14" spans="1:16" ht="73.150000000000006" customHeight="1" x14ac:dyDescent="0.25">
      <c r="A14" s="417"/>
      <c r="B14" s="420"/>
      <c r="C14" s="420"/>
      <c r="D14" s="14" t="s">
        <v>10</v>
      </c>
      <c r="E14" s="14"/>
      <c r="F14" s="9"/>
      <c r="G14" s="9"/>
      <c r="H14" s="10"/>
      <c r="I14" s="8"/>
      <c r="J14" s="10"/>
      <c r="K14" s="11"/>
      <c r="L14" s="16"/>
      <c r="M14" s="423"/>
      <c r="N14" s="425"/>
      <c r="O14" s="428"/>
      <c r="P14" s="431"/>
    </row>
    <row r="15" spans="1:16" ht="51" customHeight="1" x14ac:dyDescent="0.25">
      <c r="A15" s="418"/>
      <c r="B15" s="421"/>
      <c r="C15" s="421"/>
      <c r="D15" s="14" t="s">
        <v>11</v>
      </c>
      <c r="E15" s="14"/>
      <c r="F15" s="9"/>
      <c r="G15" s="9"/>
      <c r="H15" s="10"/>
      <c r="I15" s="8"/>
      <c r="J15" s="10"/>
      <c r="K15" s="11"/>
      <c r="L15" s="17"/>
      <c r="M15" s="424"/>
      <c r="N15" s="426"/>
      <c r="O15" s="429"/>
      <c r="P15" s="432"/>
    </row>
    <row r="18" spans="2:2" ht="18.75" x14ac:dyDescent="0.3">
      <c r="B18" s="23" t="s">
        <v>28</v>
      </c>
    </row>
    <row r="19" spans="2:2" ht="18.75" x14ac:dyDescent="0.3">
      <c r="B19" s="23"/>
    </row>
    <row r="20" spans="2:2" ht="18.75" x14ac:dyDescent="0.3">
      <c r="B20" s="23" t="s">
        <v>27</v>
      </c>
    </row>
    <row r="21" spans="2:2" ht="18.75" x14ac:dyDescent="0.3">
      <c r="B21" s="23"/>
    </row>
    <row r="22" spans="2:2" ht="18.75" x14ac:dyDescent="0.3">
      <c r="B22" s="23"/>
    </row>
    <row r="23" spans="2:2" ht="18.75" x14ac:dyDescent="0.3">
      <c r="B23" s="23"/>
    </row>
    <row r="24" spans="2:2" ht="18.75" x14ac:dyDescent="0.3">
      <c r="B24" s="23"/>
    </row>
    <row r="25" spans="2:2" ht="18.75" x14ac:dyDescent="0.3">
      <c r="B25" s="23"/>
    </row>
    <row r="26" spans="2:2" ht="18.75" x14ac:dyDescent="0.3">
      <c r="B26" s="23"/>
    </row>
    <row r="27" spans="2:2" ht="18.75" x14ac:dyDescent="0.3">
      <c r="B27" s="23"/>
    </row>
    <row r="28" spans="2:2" ht="18.75" x14ac:dyDescent="0.3">
      <c r="B28" s="23"/>
    </row>
    <row r="29" spans="2:2" ht="18.75" x14ac:dyDescent="0.3">
      <c r="B29" s="23"/>
    </row>
    <row r="30" spans="2:2" ht="18.75" x14ac:dyDescent="0.3">
      <c r="B30" s="23"/>
    </row>
    <row r="31" spans="2:2" ht="18.75" x14ac:dyDescent="0.3">
      <c r="B31" s="23"/>
    </row>
    <row r="32" spans="2:2" ht="18.75" x14ac:dyDescent="0.3">
      <c r="B32" s="23"/>
    </row>
    <row r="33" spans="2:2" ht="18.75" x14ac:dyDescent="0.3">
      <c r="B33" s="23"/>
    </row>
    <row r="34" spans="2:2" ht="18.75" x14ac:dyDescent="0.3">
      <c r="B34" s="23"/>
    </row>
    <row r="35" spans="2:2" ht="18.75" x14ac:dyDescent="0.3">
      <c r="B35" s="23"/>
    </row>
    <row r="36" spans="2:2" ht="18.75" x14ac:dyDescent="0.3">
      <c r="B36" s="23"/>
    </row>
    <row r="37" spans="2:2" ht="18.75" x14ac:dyDescent="0.3">
      <c r="B37" s="23"/>
    </row>
    <row r="38" spans="2:2" ht="18.75" x14ac:dyDescent="0.3">
      <c r="B38" s="23"/>
    </row>
    <row r="39" spans="2:2" ht="18.75" x14ac:dyDescent="0.3">
      <c r="B39" s="23"/>
    </row>
    <row r="40" spans="2:2" ht="18.75" x14ac:dyDescent="0.3">
      <c r="B40" s="23"/>
    </row>
    <row r="41" spans="2:2" ht="18.75" x14ac:dyDescent="0.3">
      <c r="B41" s="23" t="s">
        <v>29</v>
      </c>
    </row>
    <row r="42" spans="2:2" ht="18.75" x14ac:dyDescent="0.3">
      <c r="B42" s="23" t="s">
        <v>30</v>
      </c>
    </row>
  </sheetData>
  <mergeCells count="18">
    <mergeCell ref="A5:O5"/>
    <mergeCell ref="A7:A8"/>
    <mergeCell ref="B7:B8"/>
    <mergeCell ref="C7:C8"/>
    <mergeCell ref="D7:D8"/>
    <mergeCell ref="E7:E8"/>
    <mergeCell ref="F7:K7"/>
    <mergeCell ref="L7:L8"/>
    <mergeCell ref="M7:N7"/>
    <mergeCell ref="O7:O8"/>
    <mergeCell ref="P7:P8"/>
    <mergeCell ref="A10:A15"/>
    <mergeCell ref="B10:B15"/>
    <mergeCell ref="C10:C15"/>
    <mergeCell ref="M10:M15"/>
    <mergeCell ref="N10:N15"/>
    <mergeCell ref="O10:O15"/>
    <mergeCell ref="P10:P15"/>
  </mergeCells>
  <phoneticPr fontId="0" type="noConversion"/>
  <pageMargins left="0.11811023622047245" right="0.11811023622047245" top="0.19685039370078741" bottom="0.19685039370078741" header="0.31496062992125984" footer="0.31496062992125984"/>
  <pageSetup paperSize="9" scale="45"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СВОД</vt:lpstr>
      <vt:lpstr>МП 6</vt:lpstr>
      <vt:lpstr>СВОД!Заголовки_для_печати</vt:lpstr>
      <vt:lpstr>СВОД!Область_печати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2016-03-03T12:25:16Z</cp:lastPrinted>
  <dcterms:created xsi:type="dcterms:W3CDTF">2006-09-16T00:00:00Z</dcterms:created>
  <dcterms:modified xsi:type="dcterms:W3CDTF">2020-04-29T12:31:17Z</dcterms:modified>
</cp:coreProperties>
</file>