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50" windowHeight="8190" tabRatio="865" activeTab="6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3" r:id="rId7"/>
    <sheet name="Прил 8" sheetId="12" r:id="rId8"/>
  </sheets>
  <definedNames>
    <definedName name="_1Excel_BuiltIn_Print_Area_1_1_1">'Прил 3'!$A$1:$C$35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'!$A$7:$K$121</definedName>
    <definedName name="_xlnm._FilterDatabase" localSheetId="4" hidden="1">'Прил 5'!$A$7:$L$122</definedName>
    <definedName name="_xlnm._FilterDatabase" localSheetId="5" hidden="1">'Прил 6'!$A$8:$L$142</definedName>
    <definedName name="Excel_BuiltIn_Print_Area_1">'Прил 3'!$A$1:$C$35</definedName>
    <definedName name="Excel_BuiltIn_Print_Area_1_1">'Прил 3'!$A$1:$C$35</definedName>
    <definedName name="Excel_BuiltIn_Print_Area_2" localSheetId="3">#REF!</definedName>
    <definedName name="Excel_BuiltIn_Print_Area_2">#REF!</definedName>
    <definedName name="Excel_BuiltIn_Print_Area_3">'Прил 1'!$A$1:$C$33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'!$A$1:$I$57</definedName>
    <definedName name="Excel_BuiltIn_Print_Area_5">#REF!</definedName>
    <definedName name="Excel_BuiltIn_Print_Area_5_1" localSheetId="3">'Прил 4 '!$A$1:$I$57</definedName>
    <definedName name="Excel_BuiltIn_Print_Area_5_1">#REF!</definedName>
    <definedName name="Excel_BuiltIn_Print_Area_6">'Прил 5'!$A$1:$G$60</definedName>
    <definedName name="Excel_BuiltIn_Print_Area_6_1">'Прил 5'!$A$1:$G$60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5'!$5:$5</definedName>
    <definedName name="_xlnm.Print_Area" localSheetId="0">'Прил 1'!$A$1:$C$38</definedName>
    <definedName name="_xlnm.Print_Area" localSheetId="1">'Прил 2'!$A$1:$C$11</definedName>
    <definedName name="_xlnm.Print_Area" localSheetId="2">'Прил 3'!$A$1:$E$36</definedName>
    <definedName name="_xlnm.Print_Area" localSheetId="3">'Прил 4 '!$A$1:$K$121</definedName>
    <definedName name="_xlnm.Print_Area" localSheetId="4">'Прил 5'!$A$1:$L$122</definedName>
    <definedName name="_xlnm.Print_Area" localSheetId="5">'Прил 6'!$A$1:$L$157</definedName>
    <definedName name="_xlnm.Print_Area" localSheetId="6">'Прил 7'!$A$1:$E$28</definedName>
    <definedName name="_xlnm.Print_Area" localSheetId="7">'Прил 8'!$A$1:$E$20</definedName>
  </definedNames>
  <calcPr calcId="124519" iterate="1"/>
  <fileRecoveryPr autoRecover="0"/>
</workbook>
</file>

<file path=xl/calcChain.xml><?xml version="1.0" encoding="utf-8"?>
<calcChain xmlns="http://schemas.openxmlformats.org/spreadsheetml/2006/main">
  <c r="J16" i="6"/>
  <c r="J73" i="9"/>
  <c r="L84"/>
  <c r="L83" s="1"/>
  <c r="L82" s="1"/>
  <c r="L81" s="1"/>
  <c r="L80" s="1"/>
  <c r="K85"/>
  <c r="K84" s="1"/>
  <c r="K83" s="1"/>
  <c r="K82" s="1"/>
  <c r="K81" s="1"/>
  <c r="K80" s="1"/>
  <c r="L85"/>
  <c r="J80"/>
  <c r="J81"/>
  <c r="J82"/>
  <c r="J83"/>
  <c r="J84"/>
  <c r="J85"/>
  <c r="J43" i="18"/>
  <c r="J42" s="1"/>
  <c r="J41" s="1"/>
  <c r="J40" s="1"/>
  <c r="J39" s="1"/>
  <c r="J44"/>
  <c r="K44"/>
  <c r="K43" s="1"/>
  <c r="K42" s="1"/>
  <c r="K41" s="1"/>
  <c r="K40" s="1"/>
  <c r="K39" s="1"/>
  <c r="I39"/>
  <c r="I40"/>
  <c r="I41"/>
  <c r="I42"/>
  <c r="I43"/>
  <c r="I44"/>
  <c r="K10" i="6"/>
  <c r="L10"/>
  <c r="K44"/>
  <c r="K43" s="1"/>
  <c r="K42" s="1"/>
  <c r="K41" s="1"/>
  <c r="K40" s="1"/>
  <c r="L44"/>
  <c r="L43" s="1"/>
  <c r="L42" s="1"/>
  <c r="L41" s="1"/>
  <c r="L40" s="1"/>
  <c r="J40"/>
  <c r="J41"/>
  <c r="J42"/>
  <c r="J43"/>
  <c r="J44"/>
  <c r="J101"/>
  <c r="J92"/>
  <c r="C35" i="1"/>
  <c r="J65" i="9"/>
  <c r="K61"/>
  <c r="K60" s="1"/>
  <c r="K59" s="1"/>
  <c r="K58" s="1"/>
  <c r="L61"/>
  <c r="L60" s="1"/>
  <c r="L59" s="1"/>
  <c r="L58" s="1"/>
  <c r="J61"/>
  <c r="J60" s="1"/>
  <c r="J59" s="1"/>
  <c r="J58" s="1"/>
  <c r="J29" i="18"/>
  <c r="K29"/>
  <c r="I29"/>
  <c r="K29" i="6"/>
  <c r="L29"/>
  <c r="J29"/>
  <c r="K148" i="9" l="1"/>
  <c r="K147" s="1"/>
  <c r="K146" s="1"/>
  <c r="K145" s="1"/>
  <c r="K144" s="1"/>
  <c r="K143" s="1"/>
  <c r="L148"/>
  <c r="L147" s="1"/>
  <c r="L146" s="1"/>
  <c r="L145" s="1"/>
  <c r="L144" s="1"/>
  <c r="L143" s="1"/>
  <c r="J148"/>
  <c r="J147" s="1"/>
  <c r="J146" s="1"/>
  <c r="J145" s="1"/>
  <c r="J144" s="1"/>
  <c r="J143" s="1"/>
  <c r="K91"/>
  <c r="K90" s="1"/>
  <c r="K89" s="1"/>
  <c r="K88" s="1"/>
  <c r="K87" s="1"/>
  <c r="K86" s="1"/>
  <c r="L91"/>
  <c r="L90" s="1"/>
  <c r="L89" s="1"/>
  <c r="L88" s="1"/>
  <c r="L87" s="1"/>
  <c r="L86" s="1"/>
  <c r="J91"/>
  <c r="J90" s="1"/>
  <c r="J89" s="1"/>
  <c r="J88" s="1"/>
  <c r="J87" s="1"/>
  <c r="J86" s="1"/>
  <c r="J75" i="18"/>
  <c r="J74" s="1"/>
  <c r="J73" s="1"/>
  <c r="K75"/>
  <c r="K74" s="1"/>
  <c r="K73" s="1"/>
  <c r="J78"/>
  <c r="J77" s="1"/>
  <c r="J76" s="1"/>
  <c r="K78"/>
  <c r="K77" s="1"/>
  <c r="K76" s="1"/>
  <c r="I75"/>
  <c r="I74" s="1"/>
  <c r="I73" s="1"/>
  <c r="I78"/>
  <c r="I77" s="1"/>
  <c r="I76" s="1"/>
  <c r="L74" i="6"/>
  <c r="K75"/>
  <c r="K74" s="1"/>
  <c r="L75"/>
  <c r="K78"/>
  <c r="K77" s="1"/>
  <c r="L78"/>
  <c r="L77" s="1"/>
  <c r="J73"/>
  <c r="J70"/>
  <c r="J71"/>
  <c r="J72"/>
  <c r="J74"/>
  <c r="J75"/>
  <c r="J77"/>
  <c r="J78"/>
  <c r="J72" i="18" l="1"/>
  <c r="J71" s="1"/>
  <c r="J70" s="1"/>
  <c r="J69" s="1"/>
  <c r="I72"/>
  <c r="I71" s="1"/>
  <c r="I70" s="1"/>
  <c r="I69" s="1"/>
  <c r="K72"/>
  <c r="K71" s="1"/>
  <c r="K70" s="1"/>
  <c r="K69" s="1"/>
  <c r="L73" i="6"/>
  <c r="L72" s="1"/>
  <c r="L71" s="1"/>
  <c r="L70" s="1"/>
  <c r="K73"/>
  <c r="K72" s="1"/>
  <c r="K71" s="1"/>
  <c r="K70" s="1"/>
  <c r="J51" l="1"/>
  <c r="D34" i="1"/>
  <c r="E34"/>
  <c r="C34"/>
  <c r="K97" i="6" l="1"/>
  <c r="K107" i="9"/>
  <c r="K106" s="1"/>
  <c r="K105" s="1"/>
  <c r="K104" s="1"/>
  <c r="K103" s="1"/>
  <c r="K102" s="1"/>
  <c r="L107"/>
  <c r="L106" s="1"/>
  <c r="L105" s="1"/>
  <c r="L104" s="1"/>
  <c r="L103" s="1"/>
  <c r="L102" s="1"/>
  <c r="J107"/>
  <c r="J106" s="1"/>
  <c r="J105" s="1"/>
  <c r="J104" s="1"/>
  <c r="J103" s="1"/>
  <c r="J102" s="1"/>
  <c r="I121" i="18"/>
  <c r="B107" i="9"/>
  <c r="K121" i="6"/>
  <c r="K120" s="1"/>
  <c r="K119" s="1"/>
  <c r="K118" s="1"/>
  <c r="K117" s="1"/>
  <c r="K116" s="1"/>
  <c r="L121"/>
  <c r="L120" s="1"/>
  <c r="L119" s="1"/>
  <c r="L118" s="1"/>
  <c r="L117" s="1"/>
  <c r="L116" s="1"/>
  <c r="J121"/>
  <c r="J119"/>
  <c r="J118" s="1"/>
  <c r="J117" s="1"/>
  <c r="J116" s="1"/>
  <c r="J120"/>
  <c r="L108"/>
  <c r="K108"/>
  <c r="E35" i="1" l="1"/>
  <c r="D35"/>
  <c r="C18" i="12" l="1"/>
  <c r="E14" i="1" l="1"/>
  <c r="D26" l="1"/>
  <c r="E26"/>
  <c r="C26"/>
  <c r="J121" i="18" l="1"/>
  <c r="J120" s="1"/>
  <c r="J119" s="1"/>
  <c r="J118" s="1"/>
  <c r="J117" s="1"/>
  <c r="J116" s="1"/>
  <c r="J115" s="1"/>
  <c r="K121"/>
  <c r="K120" s="1"/>
  <c r="K119" s="1"/>
  <c r="K118" s="1"/>
  <c r="K117" s="1"/>
  <c r="K116" s="1"/>
  <c r="K115" s="1"/>
  <c r="I120"/>
  <c r="I119" s="1"/>
  <c r="I118" s="1"/>
  <c r="I117" s="1"/>
  <c r="I116" s="1"/>
  <c r="I115" s="1"/>
  <c r="K29" i="9"/>
  <c r="K28" s="1"/>
  <c r="K27" s="1"/>
  <c r="K26" s="1"/>
  <c r="K25" s="1"/>
  <c r="K24" s="1"/>
  <c r="K23" s="1"/>
  <c r="L29"/>
  <c r="L28" s="1"/>
  <c r="L27" s="1"/>
  <c r="L26" s="1"/>
  <c r="L25" s="1"/>
  <c r="L24" s="1"/>
  <c r="L23" s="1"/>
  <c r="J29"/>
  <c r="J28" s="1"/>
  <c r="J27" s="1"/>
  <c r="J26" s="1"/>
  <c r="J25" s="1"/>
  <c r="J24" s="1"/>
  <c r="J23" s="1"/>
  <c r="K22"/>
  <c r="K21" s="1"/>
  <c r="K20" s="1"/>
  <c r="K19" s="1"/>
  <c r="K18" s="1"/>
  <c r="K17" s="1"/>
  <c r="K16" s="1"/>
  <c r="L22"/>
  <c r="L21" s="1"/>
  <c r="L20" s="1"/>
  <c r="L19" s="1"/>
  <c r="L18" s="1"/>
  <c r="L17" s="1"/>
  <c r="L16" s="1"/>
  <c r="J22"/>
  <c r="J21" s="1"/>
  <c r="J20" s="1"/>
  <c r="J19" s="1"/>
  <c r="J18" s="1"/>
  <c r="J17" s="1"/>
  <c r="J16" s="1"/>
  <c r="K15"/>
  <c r="K14" s="1"/>
  <c r="K13" s="1"/>
  <c r="K12" s="1"/>
  <c r="K11" s="1"/>
  <c r="K10" s="1"/>
  <c r="K9" s="1"/>
  <c r="L15"/>
  <c r="L14" s="1"/>
  <c r="L13" s="1"/>
  <c r="L12" s="1"/>
  <c r="L11" s="1"/>
  <c r="L10" s="1"/>
  <c r="L9" s="1"/>
  <c r="J15"/>
  <c r="J14" s="1"/>
  <c r="J13" s="1"/>
  <c r="J12" s="1"/>
  <c r="J11" s="1"/>
  <c r="J10" s="1"/>
  <c r="J9" s="1"/>
  <c r="J55" i="18"/>
  <c r="J54" s="1"/>
  <c r="J53" s="1"/>
  <c r="J52" s="1"/>
  <c r="K55"/>
  <c r="K54" s="1"/>
  <c r="K53" s="1"/>
  <c r="K52" s="1"/>
  <c r="J59"/>
  <c r="J58" s="1"/>
  <c r="J57" s="1"/>
  <c r="J56" s="1"/>
  <c r="K59"/>
  <c r="K58" s="1"/>
  <c r="K57" s="1"/>
  <c r="K56" s="1"/>
  <c r="I55"/>
  <c r="I54" s="1"/>
  <c r="I53" s="1"/>
  <c r="I52" s="1"/>
  <c r="I59"/>
  <c r="I58" s="1"/>
  <c r="I57" s="1"/>
  <c r="I56" s="1"/>
  <c r="K59" i="6"/>
  <c r="K58" s="1"/>
  <c r="K57" s="1"/>
  <c r="L59"/>
  <c r="L58" s="1"/>
  <c r="L57" s="1"/>
  <c r="J59"/>
  <c r="J58" s="1"/>
  <c r="J57" s="1"/>
  <c r="K55"/>
  <c r="K54" s="1"/>
  <c r="K53" s="1"/>
  <c r="K52" s="1"/>
  <c r="L55"/>
  <c r="L54" s="1"/>
  <c r="L53" s="1"/>
  <c r="J55"/>
  <c r="J54" s="1"/>
  <c r="J53" s="1"/>
  <c r="I24" i="18"/>
  <c r="I23" s="1"/>
  <c r="I22" s="1"/>
  <c r="I27"/>
  <c r="I26" s="1"/>
  <c r="I30"/>
  <c r="I28" s="1"/>
  <c r="I33"/>
  <c r="I32" s="1"/>
  <c r="I31" s="1"/>
  <c r="I38"/>
  <c r="I37" s="1"/>
  <c r="I36" s="1"/>
  <c r="I35" s="1"/>
  <c r="I34" s="1"/>
  <c r="I50"/>
  <c r="I49" s="1"/>
  <c r="I48" s="1"/>
  <c r="I47" s="1"/>
  <c r="I46" s="1"/>
  <c r="I45" s="1"/>
  <c r="J33"/>
  <c r="J32" s="1"/>
  <c r="J31" s="1"/>
  <c r="K33"/>
  <c r="K32" s="1"/>
  <c r="K31" s="1"/>
  <c r="I51" l="1"/>
  <c r="J51"/>
  <c r="K51"/>
  <c r="J52" i="6"/>
  <c r="L52"/>
  <c r="I25" i="18"/>
  <c r="K71" i="9"/>
  <c r="K70" s="1"/>
  <c r="K69" s="1"/>
  <c r="K68" s="1"/>
  <c r="K67" s="1"/>
  <c r="K66" s="1"/>
  <c r="L71"/>
  <c r="L70" s="1"/>
  <c r="L69" s="1"/>
  <c r="L68" s="1"/>
  <c r="L67" s="1"/>
  <c r="L66" s="1"/>
  <c r="J71"/>
  <c r="J70" s="1"/>
  <c r="J69" s="1"/>
  <c r="J68" s="1"/>
  <c r="J67" s="1"/>
  <c r="J66" s="1"/>
  <c r="K43"/>
  <c r="K42" s="1"/>
  <c r="K41" s="1"/>
  <c r="K40" s="1"/>
  <c r="K39" s="1"/>
  <c r="K38" s="1"/>
  <c r="L43"/>
  <c r="L42" s="1"/>
  <c r="L41" s="1"/>
  <c r="L40" s="1"/>
  <c r="L39" s="1"/>
  <c r="L38" s="1"/>
  <c r="J43"/>
  <c r="J42" s="1"/>
  <c r="J41" s="1"/>
  <c r="J40" s="1"/>
  <c r="J39" s="1"/>
  <c r="J38" s="1"/>
  <c r="J18" i="18"/>
  <c r="J17" s="1"/>
  <c r="J16" s="1"/>
  <c r="K18"/>
  <c r="K17" s="1"/>
  <c r="K16" s="1"/>
  <c r="I18"/>
  <c r="I17" s="1"/>
  <c r="I16" s="1"/>
  <c r="K18" i="6"/>
  <c r="K17" s="1"/>
  <c r="L18"/>
  <c r="L17" s="1"/>
  <c r="J18"/>
  <c r="J17" s="1"/>
  <c r="K33"/>
  <c r="K32" s="1"/>
  <c r="L33"/>
  <c r="L32" s="1"/>
  <c r="J33"/>
  <c r="J32" s="1"/>
  <c r="I21" i="18" l="1"/>
  <c r="D29" i="1" l="1"/>
  <c r="E29"/>
  <c r="C29"/>
  <c r="J30" i="18" l="1"/>
  <c r="J28" s="1"/>
  <c r="L97" i="6"/>
  <c r="L96" s="1"/>
  <c r="K96"/>
  <c r="J97"/>
  <c r="J96" s="1"/>
  <c r="J107" i="18"/>
  <c r="J106" s="1"/>
  <c r="J105" s="1"/>
  <c r="J104" s="1"/>
  <c r="J103" s="1"/>
  <c r="J102" s="1"/>
  <c r="J101" s="1"/>
  <c r="K107"/>
  <c r="I107"/>
  <c r="I106" s="1"/>
  <c r="I105" s="1"/>
  <c r="I104" s="1"/>
  <c r="I103" s="1"/>
  <c r="I102" s="1"/>
  <c r="J100"/>
  <c r="J99" s="1"/>
  <c r="J98" s="1"/>
  <c r="K100"/>
  <c r="K99" s="1"/>
  <c r="K98" s="1"/>
  <c r="I100"/>
  <c r="I99" s="1"/>
  <c r="I98" s="1"/>
  <c r="J97"/>
  <c r="J96" s="1"/>
  <c r="J95" s="1"/>
  <c r="K97"/>
  <c r="K96" s="1"/>
  <c r="K95" s="1"/>
  <c r="I97"/>
  <c r="I96" s="1"/>
  <c r="I95" s="1"/>
  <c r="J91"/>
  <c r="J90" s="1"/>
  <c r="J89" s="1"/>
  <c r="J88" s="1"/>
  <c r="J87" s="1"/>
  <c r="J86" s="1"/>
  <c r="K91"/>
  <c r="K90" s="1"/>
  <c r="K89" s="1"/>
  <c r="K88" s="1"/>
  <c r="K87" s="1"/>
  <c r="K86" s="1"/>
  <c r="I91"/>
  <c r="I90" s="1"/>
  <c r="I89" s="1"/>
  <c r="I88" s="1"/>
  <c r="J84"/>
  <c r="J83" s="1"/>
  <c r="J82" s="1"/>
  <c r="J81" s="1"/>
  <c r="J80" s="1"/>
  <c r="J79" s="1"/>
  <c r="K84"/>
  <c r="K83" s="1"/>
  <c r="K82" s="1"/>
  <c r="K81" s="1"/>
  <c r="K80" s="1"/>
  <c r="K79" s="1"/>
  <c r="I84"/>
  <c r="I83" s="1"/>
  <c r="I82" s="1"/>
  <c r="I81" s="1"/>
  <c r="J68"/>
  <c r="J67" s="1"/>
  <c r="K68"/>
  <c r="K67" s="1"/>
  <c r="I68"/>
  <c r="I67" s="1"/>
  <c r="J66"/>
  <c r="K66"/>
  <c r="I66"/>
  <c r="J66" i="6"/>
  <c r="J38" i="18"/>
  <c r="J37" s="1"/>
  <c r="J36" s="1"/>
  <c r="J35" s="1"/>
  <c r="J34" s="1"/>
  <c r="K38"/>
  <c r="K30"/>
  <c r="K28" s="1"/>
  <c r="J27"/>
  <c r="J26" s="1"/>
  <c r="K27"/>
  <c r="K26" s="1"/>
  <c r="J24"/>
  <c r="K24"/>
  <c r="J15"/>
  <c r="K15"/>
  <c r="I15"/>
  <c r="K37" i="9"/>
  <c r="L37"/>
  <c r="K101"/>
  <c r="L101"/>
  <c r="J101"/>
  <c r="K95"/>
  <c r="L95"/>
  <c r="J95"/>
  <c r="J37"/>
  <c r="K114" i="18"/>
  <c r="K113" s="1"/>
  <c r="K112" s="1"/>
  <c r="K111" s="1"/>
  <c r="K110" s="1"/>
  <c r="K109" s="1"/>
  <c r="K108" s="1"/>
  <c r="J114"/>
  <c r="J113" s="1"/>
  <c r="J112" s="1"/>
  <c r="J111" s="1"/>
  <c r="J110" s="1"/>
  <c r="J109" s="1"/>
  <c r="J108" s="1"/>
  <c r="I114"/>
  <c r="I113" s="1"/>
  <c r="I112" s="1"/>
  <c r="I111" s="1"/>
  <c r="I110" s="1"/>
  <c r="I109" s="1"/>
  <c r="I108" s="1"/>
  <c r="K50"/>
  <c r="K49" s="1"/>
  <c r="K48" s="1"/>
  <c r="K47" s="1"/>
  <c r="K46" s="1"/>
  <c r="K45" s="1"/>
  <c r="J50"/>
  <c r="J49" s="1"/>
  <c r="J48" s="1"/>
  <c r="J47" s="1"/>
  <c r="J46" s="1"/>
  <c r="J45" s="1"/>
  <c r="J27" i="6"/>
  <c r="C31" i="1"/>
  <c r="D31"/>
  <c r="E31"/>
  <c r="E13" i="13"/>
  <c r="E12" s="1"/>
  <c r="D13"/>
  <c r="D12" s="1"/>
  <c r="C13"/>
  <c r="C12" s="1"/>
  <c r="C11" s="1"/>
  <c r="E9"/>
  <c r="E8" s="1"/>
  <c r="D9"/>
  <c r="D8" s="1"/>
  <c r="C9"/>
  <c r="C8" s="1"/>
  <c r="E18" i="12"/>
  <c r="D18"/>
  <c r="E14"/>
  <c r="D14"/>
  <c r="C14"/>
  <c r="E10"/>
  <c r="D10"/>
  <c r="C10"/>
  <c r="K27" i="6"/>
  <c r="K56" i="9" s="1"/>
  <c r="L27" i="6"/>
  <c r="L56" i="9" s="1"/>
  <c r="L24" i="6"/>
  <c r="K24"/>
  <c r="J24"/>
  <c r="L15"/>
  <c r="L14" s="1"/>
  <c r="L13" s="1"/>
  <c r="K15"/>
  <c r="K14" s="1"/>
  <c r="K13" s="1"/>
  <c r="J15"/>
  <c r="J14" s="1"/>
  <c r="J13" s="1"/>
  <c r="K65" i="9"/>
  <c r="K64" s="1"/>
  <c r="K63" s="1"/>
  <c r="K62" s="1"/>
  <c r="K57" s="1"/>
  <c r="L38" i="6"/>
  <c r="L37" s="1"/>
  <c r="K38"/>
  <c r="K37" s="1"/>
  <c r="J38"/>
  <c r="J37" s="1"/>
  <c r="J64" i="9"/>
  <c r="J63" s="1"/>
  <c r="L50" i="6"/>
  <c r="L49" s="1"/>
  <c r="K50"/>
  <c r="K49" s="1"/>
  <c r="J50"/>
  <c r="J49" s="1"/>
  <c r="L68"/>
  <c r="K68"/>
  <c r="J68"/>
  <c r="L66"/>
  <c r="K66"/>
  <c r="K84"/>
  <c r="K83" s="1"/>
  <c r="L84"/>
  <c r="L83" s="1"/>
  <c r="J84"/>
  <c r="J83" s="1"/>
  <c r="K91"/>
  <c r="K90" s="1"/>
  <c r="K89" s="1"/>
  <c r="K88" s="1"/>
  <c r="K87" s="1"/>
  <c r="L91"/>
  <c r="L90" s="1"/>
  <c r="L89" s="1"/>
  <c r="L88" s="1"/>
  <c r="L87" s="1"/>
  <c r="J91"/>
  <c r="J90" s="1"/>
  <c r="J89" s="1"/>
  <c r="J88" s="1"/>
  <c r="J87" s="1"/>
  <c r="K100"/>
  <c r="K99" s="1"/>
  <c r="L100"/>
  <c r="L99" s="1"/>
  <c r="L95" s="1"/>
  <c r="J100"/>
  <c r="J99" s="1"/>
  <c r="J95" s="1"/>
  <c r="K107"/>
  <c r="K106" s="1"/>
  <c r="L107"/>
  <c r="L106" s="1"/>
  <c r="J107"/>
  <c r="J106" s="1"/>
  <c r="J105" s="1"/>
  <c r="J104" s="1"/>
  <c r="J103" s="1"/>
  <c r="J102" s="1"/>
  <c r="K114"/>
  <c r="K113" s="1"/>
  <c r="L114"/>
  <c r="L113" s="1"/>
  <c r="J114"/>
  <c r="J113" s="1"/>
  <c r="D12" i="1"/>
  <c r="D11" s="1"/>
  <c r="E12"/>
  <c r="E11" s="1"/>
  <c r="D14"/>
  <c r="D16"/>
  <c r="E16"/>
  <c r="D18"/>
  <c r="E18"/>
  <c r="D21"/>
  <c r="E21"/>
  <c r="D23"/>
  <c r="E23"/>
  <c r="C23"/>
  <c r="C21"/>
  <c r="C18"/>
  <c r="C16"/>
  <c r="C14"/>
  <c r="C12"/>
  <c r="C11" s="1"/>
  <c r="J94" i="18" l="1"/>
  <c r="J93" s="1"/>
  <c r="J92" s="1"/>
  <c r="J85" s="1"/>
  <c r="I94"/>
  <c r="I93" s="1"/>
  <c r="I92" s="1"/>
  <c r="K94"/>
  <c r="K93" s="1"/>
  <c r="K92" s="1"/>
  <c r="K85" s="1"/>
  <c r="K95" i="6"/>
  <c r="K94" s="1"/>
  <c r="K93" s="1"/>
  <c r="K86" s="1"/>
  <c r="J23"/>
  <c r="J94"/>
  <c r="J93" s="1"/>
  <c r="L94"/>
  <c r="L93" s="1"/>
  <c r="J56" i="9"/>
  <c r="J26" i="6"/>
  <c r="J22" s="1"/>
  <c r="K106" i="18"/>
  <c r="K105" s="1"/>
  <c r="K104" s="1"/>
  <c r="K103" s="1"/>
  <c r="K102" s="1"/>
  <c r="K101" s="1"/>
  <c r="K37"/>
  <c r="K36" s="1"/>
  <c r="K35" s="1"/>
  <c r="K34" s="1"/>
  <c r="K100" i="9"/>
  <c r="K99" s="1"/>
  <c r="K96" s="1"/>
  <c r="K94"/>
  <c r="K93" s="1"/>
  <c r="K50"/>
  <c r="K49" s="1"/>
  <c r="K48" s="1"/>
  <c r="K113"/>
  <c r="K112" s="1"/>
  <c r="K111" s="1"/>
  <c r="K108" s="1"/>
  <c r="J125"/>
  <c r="J124" s="1"/>
  <c r="J123" s="1"/>
  <c r="L131"/>
  <c r="L130" s="1"/>
  <c r="L129" s="1"/>
  <c r="K136"/>
  <c r="K135" s="1"/>
  <c r="K134" s="1"/>
  <c r="K133" s="1"/>
  <c r="K132" s="1"/>
  <c r="L65"/>
  <c r="L64" s="1"/>
  <c r="L63" s="1"/>
  <c r="L62" s="1"/>
  <c r="L57" s="1"/>
  <c r="L50"/>
  <c r="L49" s="1"/>
  <c r="L48" s="1"/>
  <c r="K79"/>
  <c r="L113"/>
  <c r="L112" s="1"/>
  <c r="L111" s="1"/>
  <c r="L108" s="1"/>
  <c r="K119"/>
  <c r="K118" s="1"/>
  <c r="K117" s="1"/>
  <c r="K114" s="1"/>
  <c r="J131"/>
  <c r="J130" s="1"/>
  <c r="J129" s="1"/>
  <c r="L136"/>
  <c r="L135" s="1"/>
  <c r="L134" s="1"/>
  <c r="L133" s="1"/>
  <c r="L132" s="1"/>
  <c r="J50"/>
  <c r="J49" s="1"/>
  <c r="J48" s="1"/>
  <c r="J47" s="1"/>
  <c r="J46" s="1"/>
  <c r="J45" s="1"/>
  <c r="L79"/>
  <c r="J113"/>
  <c r="L119"/>
  <c r="L118" s="1"/>
  <c r="L117" s="1"/>
  <c r="L114" s="1"/>
  <c r="K125"/>
  <c r="K124" s="1"/>
  <c r="K123" s="1"/>
  <c r="J136"/>
  <c r="J79"/>
  <c r="J119"/>
  <c r="J118" s="1"/>
  <c r="J117" s="1"/>
  <c r="J114" s="1"/>
  <c r="L125"/>
  <c r="L124" s="1"/>
  <c r="L123" s="1"/>
  <c r="K131"/>
  <c r="K130" s="1"/>
  <c r="K129" s="1"/>
  <c r="L36"/>
  <c r="L35" s="1"/>
  <c r="L32" s="1"/>
  <c r="L31" s="1"/>
  <c r="J100"/>
  <c r="J99" s="1"/>
  <c r="J96" s="1"/>
  <c r="J62"/>
  <c r="J57" s="1"/>
  <c r="I87" i="18"/>
  <c r="I86" s="1"/>
  <c r="I101"/>
  <c r="I65"/>
  <c r="I64" s="1"/>
  <c r="I80"/>
  <c r="I79" s="1"/>
  <c r="I14"/>
  <c r="I13" s="1"/>
  <c r="K65"/>
  <c r="K64" s="1"/>
  <c r="K63" s="1"/>
  <c r="K62" s="1"/>
  <c r="K61" s="1"/>
  <c r="K60" s="1"/>
  <c r="K14"/>
  <c r="K13" s="1"/>
  <c r="K25"/>
  <c r="J23"/>
  <c r="J22" s="1"/>
  <c r="J14"/>
  <c r="J13" s="1"/>
  <c r="J25"/>
  <c r="J65"/>
  <c r="J64" s="1"/>
  <c r="J63" s="1"/>
  <c r="J62" s="1"/>
  <c r="J61" s="1"/>
  <c r="J60" s="1"/>
  <c r="K23"/>
  <c r="K22" s="1"/>
  <c r="L65" i="6"/>
  <c r="L64" s="1"/>
  <c r="L63" s="1"/>
  <c r="K23"/>
  <c r="C10" i="1"/>
  <c r="K65" i="6"/>
  <c r="K64" s="1"/>
  <c r="K63" s="1"/>
  <c r="D10" i="1"/>
  <c r="E10"/>
  <c r="E11" i="13"/>
  <c r="D11"/>
  <c r="L23" i="6"/>
  <c r="J112"/>
  <c r="J111" s="1"/>
  <c r="J110" s="1"/>
  <c r="J109" s="1"/>
  <c r="J65"/>
  <c r="J64" s="1"/>
  <c r="J63" s="1"/>
  <c r="L82"/>
  <c r="L81" s="1"/>
  <c r="L80" s="1"/>
  <c r="L36"/>
  <c r="L35" s="1"/>
  <c r="L142" i="9"/>
  <c r="L141" s="1"/>
  <c r="L140" s="1"/>
  <c r="J36"/>
  <c r="J35" s="1"/>
  <c r="J12" i="6"/>
  <c r="J11" s="1"/>
  <c r="J10" s="1"/>
  <c r="L112"/>
  <c r="L111" s="1"/>
  <c r="L110" s="1"/>
  <c r="L109" s="1"/>
  <c r="K105"/>
  <c r="K104" s="1"/>
  <c r="K103" s="1"/>
  <c r="K102" s="1"/>
  <c r="J82"/>
  <c r="J81" s="1"/>
  <c r="J80" s="1"/>
  <c r="K82"/>
  <c r="K81" s="1"/>
  <c r="K80" s="1"/>
  <c r="L48"/>
  <c r="L47" s="1"/>
  <c r="L46" s="1"/>
  <c r="L94" i="9"/>
  <c r="L93" s="1"/>
  <c r="J36" i="6"/>
  <c r="J35" s="1"/>
  <c r="J142" i="9"/>
  <c r="J141" s="1"/>
  <c r="J140" s="1"/>
  <c r="K142"/>
  <c r="K141" s="1"/>
  <c r="K140" s="1"/>
  <c r="K36" i="6"/>
  <c r="K35" s="1"/>
  <c r="K36" i="9"/>
  <c r="K35" s="1"/>
  <c r="K12" i="6"/>
  <c r="K11" s="1"/>
  <c r="K26"/>
  <c r="K22" s="1"/>
  <c r="L105"/>
  <c r="L104" s="1"/>
  <c r="L103" s="1"/>
  <c r="L102" s="1"/>
  <c r="J94" i="9"/>
  <c r="J93" s="1"/>
  <c r="J48" i="6"/>
  <c r="J47" s="1"/>
  <c r="J46" s="1"/>
  <c r="K48"/>
  <c r="K47" s="1"/>
  <c r="K46" s="1"/>
  <c r="L12"/>
  <c r="L11" s="1"/>
  <c r="K112"/>
  <c r="K111" s="1"/>
  <c r="K110" s="1"/>
  <c r="K109" s="1"/>
  <c r="L73" i="9" l="1"/>
  <c r="L72" s="1"/>
  <c r="K73"/>
  <c r="K72" s="1"/>
  <c r="J112"/>
  <c r="J111" s="1"/>
  <c r="J108" s="1"/>
  <c r="L26" i="6"/>
  <c r="J21" i="18"/>
  <c r="J20" s="1"/>
  <c r="J19" s="1"/>
  <c r="K21"/>
  <c r="K20" s="1"/>
  <c r="K19" s="1"/>
  <c r="J135" i="9"/>
  <c r="J134" s="1"/>
  <c r="J133" s="1"/>
  <c r="J132" s="1"/>
  <c r="J126" s="1"/>
  <c r="J12" i="18"/>
  <c r="J11" s="1"/>
  <c r="J10" s="1"/>
  <c r="K12"/>
  <c r="K11" s="1"/>
  <c r="K10" s="1"/>
  <c r="I12"/>
  <c r="I11" s="1"/>
  <c r="I10" s="1"/>
  <c r="I9" s="1"/>
  <c r="K116" i="9"/>
  <c r="K115" s="1"/>
  <c r="J78"/>
  <c r="J77" s="1"/>
  <c r="J76" s="1"/>
  <c r="J75" s="1"/>
  <c r="L78"/>
  <c r="L77" s="1"/>
  <c r="L74" s="1"/>
  <c r="L126"/>
  <c r="L62" i="6"/>
  <c r="L61" s="1"/>
  <c r="L116" i="9"/>
  <c r="L115" s="1"/>
  <c r="K126"/>
  <c r="K62" i="6"/>
  <c r="K61" s="1"/>
  <c r="K98" i="9"/>
  <c r="K97" s="1"/>
  <c r="K110"/>
  <c r="K109" s="1"/>
  <c r="I20" i="18"/>
  <c r="I19" s="1"/>
  <c r="K120" i="9"/>
  <c r="K122"/>
  <c r="K121" s="1"/>
  <c r="K92"/>
  <c r="L120"/>
  <c r="L122"/>
  <c r="L121" s="1"/>
  <c r="J120"/>
  <c r="J122"/>
  <c r="J121" s="1"/>
  <c r="I85" i="18"/>
  <c r="J98" i="9"/>
  <c r="J97" s="1"/>
  <c r="L110"/>
  <c r="L109" s="1"/>
  <c r="J116"/>
  <c r="J115" s="1"/>
  <c r="L34"/>
  <c r="L33" s="1"/>
  <c r="K32"/>
  <c r="K31" s="1"/>
  <c r="K34"/>
  <c r="K33" s="1"/>
  <c r="K137"/>
  <c r="K139"/>
  <c r="K138" s="1"/>
  <c r="J32"/>
  <c r="J31" s="1"/>
  <c r="J34"/>
  <c r="J33" s="1"/>
  <c r="J137"/>
  <c r="J139"/>
  <c r="J138" s="1"/>
  <c r="L137"/>
  <c r="L139"/>
  <c r="L138" s="1"/>
  <c r="K128"/>
  <c r="K127" s="1"/>
  <c r="L128"/>
  <c r="L127" s="1"/>
  <c r="J128"/>
  <c r="J127" s="1"/>
  <c r="J92"/>
  <c r="L92"/>
  <c r="L45"/>
  <c r="L47"/>
  <c r="L46" s="1"/>
  <c r="K45"/>
  <c r="K47"/>
  <c r="K46" s="1"/>
  <c r="K78"/>
  <c r="K77" s="1"/>
  <c r="I63" i="18"/>
  <c r="I62" s="1"/>
  <c r="I61" s="1"/>
  <c r="I60" s="1"/>
  <c r="L86" i="6"/>
  <c r="C25" i="1"/>
  <c r="D25"/>
  <c r="E25"/>
  <c r="L100" i="9"/>
  <c r="L99" s="1"/>
  <c r="J62" i="6"/>
  <c r="J61" s="1"/>
  <c r="J86"/>
  <c r="K55" i="9"/>
  <c r="K54" s="1"/>
  <c r="K51" s="1"/>
  <c r="K21" i="6"/>
  <c r="K20" s="1"/>
  <c r="K9" s="1"/>
  <c r="J21"/>
  <c r="J20" s="1"/>
  <c r="J55" i="9"/>
  <c r="J54" s="1"/>
  <c r="J51" s="1"/>
  <c r="J44" s="1"/>
  <c r="L55"/>
  <c r="L54" s="1"/>
  <c r="L51" s="1"/>
  <c r="J9" i="18" l="1"/>
  <c r="J8" s="1"/>
  <c r="D21" i="13" s="1"/>
  <c r="K9" i="18"/>
  <c r="K8" s="1"/>
  <c r="J9" i="6"/>
  <c r="J8" s="1"/>
  <c r="I8" i="18"/>
  <c r="C21" i="13" s="1"/>
  <c r="J110" i="9"/>
  <c r="J109" s="1"/>
  <c r="K44"/>
  <c r="K30" s="1"/>
  <c r="K8" s="1"/>
  <c r="L44"/>
  <c r="L30" s="1"/>
  <c r="L8" s="1"/>
  <c r="L22" i="6"/>
  <c r="L21" s="1"/>
  <c r="L20" s="1"/>
  <c r="L9" s="1"/>
  <c r="L76" i="9"/>
  <c r="L75" s="1"/>
  <c r="J74"/>
  <c r="E9" i="1"/>
  <c r="D9"/>
  <c r="C9"/>
  <c r="L96" i="9"/>
  <c r="L98"/>
  <c r="L97" s="1"/>
  <c r="K74"/>
  <c r="K76"/>
  <c r="K75" s="1"/>
  <c r="L53"/>
  <c r="L52" s="1"/>
  <c r="J30"/>
  <c r="J53"/>
  <c r="J52" s="1"/>
  <c r="K53"/>
  <c r="K52" s="1"/>
  <c r="J72"/>
  <c r="K8" i="6"/>
  <c r="L8" l="1"/>
  <c r="E18" i="13"/>
  <c r="E17" s="1"/>
  <c r="E16" s="1"/>
  <c r="D18"/>
  <c r="D17" s="1"/>
  <c r="D16" s="1"/>
  <c r="J8" i="9"/>
  <c r="E21" i="13"/>
  <c r="C18"/>
  <c r="C17" s="1"/>
  <c r="C16" s="1"/>
  <c r="C20"/>
  <c r="D20" l="1"/>
  <c r="D19" s="1"/>
  <c r="D15" s="1"/>
  <c r="D7" s="1"/>
  <c r="E20"/>
  <c r="E19" s="1"/>
  <c r="E15" s="1"/>
  <c r="E7" s="1"/>
  <c r="C19"/>
  <c r="C15" l="1"/>
  <c r="C7" s="1"/>
</calcChain>
</file>

<file path=xl/sharedStrings.xml><?xml version="1.0" encoding="utf-8"?>
<sst xmlns="http://schemas.openxmlformats.org/spreadsheetml/2006/main" count="2252" uniqueCount="312">
  <si>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</si>
  <si>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</si>
  <si>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</si>
  <si>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</si>
  <si>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</si>
  <si>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</si>
  <si>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</si>
  <si>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</si>
  <si>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</si>
  <si>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</si>
  <si>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</si>
  <si>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</si>
  <si>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</si>
  <si>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</si>
  <si>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админи-
стратора
доходов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</si>
  <si>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</si>
  <si>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</si>
  <si>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</si>
  <si>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</si>
  <si>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</si>
  <si>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</si>
  <si>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</si>
  <si>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</si>
  <si>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</si>
  <si>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</si>
  <si>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</si>
  <si>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</si>
  <si>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</si>
  <si>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</si>
  <si>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</si>
  <si>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</si>
  <si>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</si>
  <si>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</si>
  <si>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</si>
  <si>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</si>
  <si>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</si>
  <si>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</si>
  <si>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</si>
  <si>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</si>
  <si>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</si>
  <si>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</si>
  <si>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</si>
  <si>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</si>
  <si>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</si>
  <si>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</si>
  <si>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</si>
  <si>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</si>
  <si>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</si>
  <si>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</si>
  <si>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</si>
  <si>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</si>
  <si>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</si>
  <si>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</si>
  <si>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</si>
  <si>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</si>
  <si>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</si>
  <si>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</si>
  <si>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</si>
  <si>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</si>
  <si>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</si>
  <si>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</si>
  <si>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</si>
  <si>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</si>
  <si>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</si>
  <si>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</si>
  <si>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</si>
  <si>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</si>
  <si>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</si>
  <si>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</si>
  <si>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</si>
  <si>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</si>
  <si>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</si>
  <si>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</si>
  <si>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</si>
  <si>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</si>
  <si>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</si>
  <si>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</si>
  <si>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</si>
  <si>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</si>
  <si>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</si>
  <si>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</si>
  <si>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</si>
  <si>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</si>
  <si>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</si>
  <si>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</si>
  <si>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</si>
  <si>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</si>
  <si>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</si>
  <si>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</si>
  <si>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</si>
  <si>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08</t>
  </si>
  <si>
    <t>Мероприятия по обеспечению пожарной безопасности</t>
  </si>
  <si>
    <t>42120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</si>
  <si>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</si>
  <si>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</si>
  <si>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</si>
  <si>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</si>
  <si>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</si>
  <si>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</si>
  <si>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</si>
  <si>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</si>
  <si>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</si>
  <si>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</si>
  <si>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</si>
  <si>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</si>
  <si>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</si>
  <si>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</si>
  <si>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</si>
  <si>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</si>
  <si>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</si>
  <si>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</si>
  <si>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</si>
  <si>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</si>
  <si>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</si>
  <si>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</si>
  <si>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</si>
  <si>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</si>
  <si>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</si>
  <si>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</si>
  <si>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</si>
  <si>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</si>
  <si>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</si>
  <si>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</si>
  <si>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</si>
  <si>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</si>
  <si>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</si>
  <si>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</si>
  <si>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</si>
  <si>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</si>
  <si>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</si>
  <si>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</si>
  <si>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</si>
  <si>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</si>
  <si>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</si>
  <si>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</si>
  <si>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</si>
  <si>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</si>
  <si>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</si>
  <si>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</si>
  <si>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</si>
  <si>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</si>
  <si>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</si>
  <si>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</si>
  <si>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</si>
  <si>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</si>
  <si>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</si>
  <si>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</si>
  <si>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</si>
  <si>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</si>
  <si>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</si>
  <si>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</si>
  <si>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</si>
  <si>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</si>
  <si>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</si>
  <si>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</si>
  <si>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</si>
  <si>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</si>
  <si>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</si>
  <si>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</si>
  <si>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</si>
  <si>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</si>
  <si>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Приложение 5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</si>
  <si>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</si>
  <si>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</si>
  <si>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</si>
  <si>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</si>
  <si>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</si>
  <si>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</si>
  <si>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</si>
  <si>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</si>
  <si>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</si>
  <si>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</si>
  <si>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</si>
  <si>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</si>
  <si>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</si>
  <si>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</si>
  <si>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</si>
  <si>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</si>
  <si>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</si>
  <si>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</si>
  <si>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</si>
  <si>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</si>
  <si>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</si>
  <si>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</si>
  <si>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Привлечение  средств</t>
  </si>
  <si>
    <t>(тыс.руб.)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</si>
  <si>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</si>
  <si>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</si>
  <si>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</si>
  <si>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</si>
  <si>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</si>
  <si>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</si>
  <si>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</si>
  <si>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</si>
  <si>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</si>
  <si>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</si>
  <si>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</si>
  <si>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</si>
  <si>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</si>
  <si>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</si>
  <si>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</si>
  <si>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</si>
  <si>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</si>
  <si>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</si>
  <si>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</si>
  <si>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</si>
  <si>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</si>
  <si>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</si>
  <si>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</si>
  <si>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</si>
  <si>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</si>
  <si>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</si>
  <si>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</si>
  <si>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</si>
  <si>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</si>
  <si>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</si>
  <si>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</si>
  <si>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</si>
  <si>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</si>
  <si>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2021 год</t>
  </si>
  <si>
    <t>2022 год</t>
  </si>
  <si>
    <t xml:space="preserve">источников внутреннего финансирования дефицита бюджета 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</si>
  <si>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</si>
  <si>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</si>
  <si>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</si>
  <si>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</si>
  <si>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</si>
  <si>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</si>
  <si>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</si>
  <si>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</si>
  <si>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</si>
  <si>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</si>
  <si>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</si>
  <si>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</si>
  <si>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</si>
  <si>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</si>
  <si>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</si>
  <si>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</si>
  <si>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</si>
  <si>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</si>
  <si>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</si>
  <si>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</si>
  <si>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</si>
  <si>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</si>
  <si>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</si>
  <si>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</si>
  <si>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Администрация Пушкинского сельского поселения Кадошкинского муниципального района Республики Мордовия</t>
  </si>
  <si>
    <t>ПЕРЕЧЕНЬ 
АДМИНИСТРАТОРОВ ДОХОДОВ БЮДЖЕТА ПУШКИНСКОГО СЕЛЬСКОГО ПОСЕЛЕНИЯ КАДОШКИНСКОГО МУНИЦИПАЛЬНОГО РАЙОНА РЕСПУБЛИКИ МОРДОВИЯ</t>
  </si>
  <si>
    <t>ПЕРЕЧЕНЬ 
ГЛАВНЫХ АДМИНИСТРАТОРОВ ИСТОЧНИКОВ ФИНАНСИРОВАНИЯ ДЕФИЦИТА БЮДЖЕТА ПУШКИНСКОГО СЕЛЬСКОГО ПОСЕЛЕНИЯ КАДОШКИНСКОГО МУНИЦИПАЛЬНОГО РАЙОНА РЕСПУБЛИКИ МОРДОВИЯ</t>
  </si>
  <si>
    <t>Администрация Пушкинского сельского поселения Кадошкинского муниципального района</t>
  </si>
  <si>
    <t xml:space="preserve"> ДОХОДЫ 
БЮДЖЕТА ПУШКИНСКОГО СЕЛЬСКОГО ПОСЕЛЕНИЯ КАДОШКИНСКОГО МУНИЦИПАЛЬНОГО РАЙОНА РЕСПУБЛИКИ МОРДОВИЯ </t>
  </si>
  <si>
    <t>91911406025100000430</t>
  </si>
  <si>
    <t>91920215001100000150</t>
  </si>
  <si>
    <t>91920240014100000150</t>
  </si>
  <si>
    <t>Непрограммные расходы главных распорядителей средств бюджета Пушкинского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</si>
  <si>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Кадошкинского муниципального района Республики Мордовия</t>
  </si>
  <si>
    <t>Резервный фонд администрации Пушкинского сельского поселения Кадошкинского муниципального района Республики Мордовия</t>
  </si>
  <si>
    <t>91920230024100000150</t>
  </si>
  <si>
    <t>91920235118100000150</t>
  </si>
  <si>
    <t>00020220000000000150</t>
  </si>
  <si>
    <t>Субсидии бюджетам бюджетной системы Российской Федерации (межбюджетные субсидии)</t>
  </si>
  <si>
    <t>91920229999100000150</t>
  </si>
  <si>
    <t>919</t>
  </si>
  <si>
    <t>Расходы на обеспечение функций органов местного самоуправления</t>
  </si>
  <si>
    <t>Программа "Развитие муниципальной службы в Паевском сельском поселении на 2020-2022 годы"</t>
  </si>
  <si>
    <t>Программа "Пожарная безопасность на территории Пушкинского сельского поселения Кадошкинского муниципального района Республики Мордовия на 2020-2022г.г."</t>
  </si>
  <si>
    <t>Программа комплексного развития транспортной инфраструктуры Пушкинского сельского поселения Кадошкинского муниципального района Республики Мордовия на 2017-2025 годы</t>
  </si>
  <si>
    <t>Программа "Развитие муниципальной службы в Пушкинском сельском поселении на 2020-2022 годы"</t>
  </si>
  <si>
    <t>99</t>
  </si>
  <si>
    <t>41990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</si>
  <si>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</si>
  <si>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</si>
  <si>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 xml:space="preserve">         Приложение 7</t>
  </si>
  <si>
    <t>Приложение 8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</si>
  <si>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</si>
  <si>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</si>
  <si>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2023 год</t>
  </si>
  <si>
    <t>91920215002100000150</t>
  </si>
  <si>
    <t xml:space="preserve">ВЕДОМСТВЕННАЯ СТРУКТУРА
РАСХОДОВ БЮДЖЕТА ПУШКИНСКОГО СЕЛЬСКОГО ПОСЕЛЕНИЯ КАДОШКИНСКОГО МУНИЦИПАЛЬНОГО РАЙОНА РЕСПУБЛИКИ МОРДОВИЯ НА 2021 ГОД И НА ПЛАНОВЫЙ ПЕРИОД 2022 И 2023 ГОДОВ 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</si>
  <si>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</si>
  <si>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РАСПРЕДЕЛЕНИЕ  
БЮДЖЕТНЫХ АССИГНОВАНИЙ БЮДЖЕТА ПУШКИНСКОГО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2021 ГОД 
И НА ПЛАНОВЫЙ ПЕРИОД 2022 И 2023 ГОДОВ</t>
  </si>
  <si>
    <t>ИСТОЧНИКИ 
ВНУТРЕННЕГО ФИНАНСИРОВАНИЯ ДЕФИЦИТА  БЮДЖЕТА  ПУШКИНСКОГО СЕЛЬСКОГО ПОСЕЛЕНИЯ КАДОШКИНСКОГО МУНИЦИПАЛЬНОГО РАЙОНА РЕСПУБЛИКИ МОРДОВИЯ НА 2021 ГОД И НА ПЛАНОВЫЙ ПЕРИОД 2022 И 2023 ГОДОВ</t>
  </si>
  <si>
    <t>ПРОГРАММА 
МУНИЦИПАЛЬНЫХ ВНУТРЕННИХ ЗАИМСТВОВАНИЙ ПУШКИНСКОГО СЕЛЬСКОГО ПОСЕЛЕНИЯ КАДОШКИНСКОГО МУНИЦИПАЛЬНОГО РАЙОНА РЕСПУБЛИКИ МОРДОВИЯ НА 2021 ГОД И НА ПЛАНОВЫЙ ПЕРИОД 2022 И 2023 ГОДОВ</t>
  </si>
  <si>
    <t>к решению сессии Совета депутатов Пушкинского сельского поселения "О бюджете Паевского сельского поселения Кадошкинского муниципального района Республики Мордовия на 2021 год и на плановый период 2022 и 2023 годов"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</si>
  <si>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</si>
  <si>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</si>
  <si>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 xml:space="preserve">РАСПРЕДЕЛЕНИЕ 
БЮДЖЕТНЫХ АССИГНОВАНИЙ БЮДЖЕТА ПУШКИНСКОГО СЕЛЬСКОГО ПОСЕЛЕНИЯ КАДОШКИНСКОГО МУНИЦИПАЛЬНОГО РАЙОНА РЕСПУБЛИКИ МОРДОВИЯ ПО РАЗДЕЛАМ, ПОДРАЗДЕЛАМ, ЦЕЛЕВЫМ СТАТЬЯМ, ГРУППАМ (ГРУППАМ И ПОДГРУППАМ) ВИДОВ РАСХОДОВ
КЛАССИФИКАЦИИ РАСХОДОВ БЮДЖЕТОВ НА 2021 ГОД И НА ПЛАНОВЫЙ ПЕРИОД 2022 И 2023 ГОДОВ </t>
  </si>
  <si>
    <t>Условно утверждаемые расходы</t>
  </si>
  <si>
    <t>Получение кредитов от кредитных организаций бюджетами сельских поселений в валюте Российской Федерации</t>
  </si>
  <si>
    <t>Бюджетные кредиты из других бюджетов бюджетной системы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</si>
  <si>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</si>
  <si>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</si>
  <si>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</si>
  <si>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</si>
  <si>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</si>
  <si>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91920249999100000150</t>
  </si>
  <si>
    <t xml:space="preserve">Прочие межбюджетные трансферты, передаваемые бюджетам сельских поселений </t>
  </si>
  <si>
    <t>Национальная безопасность и правоохранительная деятельность</t>
  </si>
  <si>
    <t>Резервный фонд Правительства Республики Мордовия</t>
  </si>
  <si>
    <t>80190</t>
  </si>
  <si>
    <t>Защита населения и территории от чрезвычайных ситуаций природного и техногенного характера, пожарная безопасность</t>
  </si>
  <si>
    <t>830</t>
  </si>
  <si>
    <t>Исполнение судебных актов</t>
  </si>
  <si>
    <t>91911105025100000120</t>
  </si>
  <si>
    <t>1 11 05025 10 0000 120</t>
  </si>
  <si>
    <t>Обеспечение проведения выборов и референдумов</t>
  </si>
  <si>
    <t>07</t>
  </si>
  <si>
    <t>41130</t>
  </si>
  <si>
    <t>Специальные расходы</t>
  </si>
  <si>
    <t>880</t>
  </si>
  <si>
    <t>Проведение выборов депутатов Пушкинского сельского поселения Кадошкинского муниципального района Республики Мордовия</t>
  </si>
  <si>
    <t>к решению сессии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2021 год и на плановый период 2022 и 2023 годов"</t>
  </si>
</sst>
</file>

<file path=xl/styles.xml><?xml version="1.0" encoding="utf-8"?>
<styleSheet xmlns="http://schemas.openxmlformats.org/spreadsheetml/2006/main">
  <numFmts count="4">
    <numFmt numFmtId="164" formatCode="_-* #,##0.00\ _₽_-;\-* #,##0.00\ _₽_-;_-* &quot;-&quot;??\ _₽_-;_-@_-"/>
    <numFmt numFmtId="165" formatCode="#,##0.0"/>
    <numFmt numFmtId="166" formatCode="0.0"/>
    <numFmt numFmtId="167" formatCode="#,##0.0_ ;[Red]\-#,##0.0\ "/>
  </numFmts>
  <fonts count="20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26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164" fontId="7" fillId="0" borderId="0" applyFont="0" applyFill="0" applyBorder="0" applyAlignment="0" applyProtection="0"/>
  </cellStyleXfs>
  <cellXfs count="375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2" applyNumberFormat="1" applyFont="1" applyFill="1" applyBorder="1" applyAlignment="1" applyProtection="1">
      <alignment horizontal="center"/>
    </xf>
    <xf numFmtId="49" fontId="3" fillId="0" borderId="12" xfId="1" applyNumberFormat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12" xfId="0" applyNumberFormat="1" applyFont="1" applyFill="1" applyBorder="1" applyAlignment="1">
      <alignment horizontal="center"/>
    </xf>
    <xf numFmtId="49" fontId="3" fillId="0" borderId="11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2" borderId="12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49" fontId="3" fillId="2" borderId="12" xfId="0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4" fillId="0" borderId="1" xfId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1" applyFont="1" applyFill="1" applyBorder="1" applyAlignment="1">
      <alignment horizontal="left" vertical="top" wrapText="1"/>
    </xf>
    <xf numFmtId="49" fontId="3" fillId="0" borderId="7" xfId="0" applyNumberFormat="1" applyFont="1" applyFill="1" applyBorder="1" applyAlignment="1">
      <alignment horizontal="center"/>
    </xf>
    <xf numFmtId="165" fontId="3" fillId="0" borderId="1" xfId="0" applyNumberFormat="1" applyFont="1" applyFill="1" applyBorder="1"/>
    <xf numFmtId="165" fontId="3" fillId="0" borderId="1" xfId="0" applyNumberFormat="1" applyFont="1" applyFill="1" applyBorder="1" applyAlignment="1">
      <alignment horizontal="right"/>
    </xf>
    <xf numFmtId="165" fontId="3" fillId="0" borderId="1" xfId="0" applyNumberFormat="1" applyFont="1" applyBorder="1"/>
    <xf numFmtId="165" fontId="3" fillId="0" borderId="7" xfId="0" applyNumberFormat="1" applyFont="1" applyBorder="1"/>
    <xf numFmtId="0" fontId="3" fillId="0" borderId="2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25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6" xfId="0" applyFont="1" applyBorder="1" applyAlignment="1">
      <alignment horizontal="justify"/>
    </xf>
    <xf numFmtId="0" fontId="4" fillId="0" borderId="25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6" xfId="0" applyFont="1" applyBorder="1"/>
    <xf numFmtId="0" fontId="3" fillId="0" borderId="0" xfId="0" applyFont="1" applyAlignment="1">
      <alignment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justify" vertical="top" wrapText="1"/>
    </xf>
    <xf numFmtId="0" fontId="3" fillId="0" borderId="26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6" xfId="0" applyFont="1" applyFill="1" applyBorder="1" applyAlignment="1">
      <alignment horizontal="justify" vertical="top" wrapText="1"/>
    </xf>
    <xf numFmtId="0" fontId="3" fillId="0" borderId="27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justify" vertical="top" wrapText="1"/>
    </xf>
    <xf numFmtId="0" fontId="3" fillId="0" borderId="0" xfId="4" applyFont="1" applyBorder="1"/>
    <xf numFmtId="0" fontId="4" fillId="0" borderId="0" xfId="0" applyFont="1" applyAlignment="1">
      <alignment wrapText="1"/>
    </xf>
    <xf numFmtId="0" fontId="16" fillId="0" borderId="0" xfId="0" applyFont="1"/>
    <xf numFmtId="0" fontId="15" fillId="0" borderId="0" xfId="0" applyFont="1"/>
    <xf numFmtId="0" fontId="14" fillId="0" borderId="0" xfId="0" applyFont="1" applyAlignment="1">
      <alignment horizontal="justify"/>
    </xf>
    <xf numFmtId="0" fontId="18" fillId="0" borderId="0" xfId="0" applyFont="1" applyAlignment="1">
      <alignment horizontal="justify"/>
    </xf>
    <xf numFmtId="0" fontId="19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5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5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5" fontId="3" fillId="0" borderId="7" xfId="0" applyNumberFormat="1" applyFont="1" applyFill="1" applyBorder="1"/>
    <xf numFmtId="0" fontId="3" fillId="0" borderId="0" xfId="0" applyFont="1" applyBorder="1" applyAlignment="1">
      <alignment vertical="top"/>
    </xf>
    <xf numFmtId="0" fontId="2" fillId="0" borderId="0" xfId="0" applyFont="1" applyFill="1"/>
    <xf numFmtId="0" fontId="4" fillId="0" borderId="0" xfId="0" applyFont="1"/>
    <xf numFmtId="166" fontId="3" fillId="0" borderId="0" xfId="0" applyNumberFormat="1" applyFont="1"/>
    <xf numFmtId="165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5" fontId="3" fillId="3" borderId="1" xfId="0" applyNumberFormat="1" applyFont="1" applyFill="1" applyBorder="1"/>
    <xf numFmtId="0" fontId="2" fillId="0" borderId="1" xfId="0" applyFont="1" applyBorder="1"/>
    <xf numFmtId="0" fontId="19" fillId="0" borderId="0" xfId="0" applyFont="1" applyFill="1" applyBorder="1"/>
    <xf numFmtId="0" fontId="19" fillId="0" borderId="0" xfId="0" applyFont="1" applyFill="1"/>
    <xf numFmtId="49" fontId="3" fillId="0" borderId="15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0" borderId="31" xfId="1" applyNumberFormat="1" applyFont="1" applyFill="1" applyBorder="1" applyAlignment="1">
      <alignment horizontal="center"/>
    </xf>
    <xf numFmtId="49" fontId="3" fillId="0" borderId="32" xfId="1" applyNumberFormat="1" applyFont="1" applyFill="1" applyBorder="1" applyAlignment="1">
      <alignment horizontal="center"/>
    </xf>
    <xf numFmtId="0" fontId="3" fillId="2" borderId="5" xfId="2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49" fontId="3" fillId="2" borderId="32" xfId="1" applyNumberFormat="1" applyFont="1" applyFill="1" applyBorder="1" applyAlignment="1">
      <alignment horizontal="center"/>
    </xf>
    <xf numFmtId="165" fontId="3" fillId="2" borderId="1" xfId="0" applyNumberFormat="1" applyFont="1" applyFill="1" applyBorder="1"/>
    <xf numFmtId="165" fontId="3" fillId="2" borderId="7" xfId="0" applyNumberFormat="1" applyFont="1" applyFill="1" applyBorder="1"/>
    <xf numFmtId="49" fontId="3" fillId="0" borderId="7" xfId="0" applyNumberFormat="1" applyFont="1" applyBorder="1" applyAlignment="1">
      <alignment horizontal="center"/>
    </xf>
    <xf numFmtId="49" fontId="3" fillId="0" borderId="12" xfId="0" applyNumberFormat="1" applyFont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0" borderId="7" xfId="0" applyFont="1" applyBorder="1" applyAlignment="1">
      <alignment horizontal="center"/>
    </xf>
    <xf numFmtId="49" fontId="3" fillId="0" borderId="12" xfId="2" applyNumberFormat="1" applyFont="1" applyFill="1" applyBorder="1" applyAlignment="1" applyProtection="1">
      <alignment horizontal="center"/>
    </xf>
    <xf numFmtId="0" fontId="3" fillId="2" borderId="7" xfId="0" applyFont="1" applyFill="1" applyBorder="1" applyAlignment="1">
      <alignment horizontal="center"/>
    </xf>
    <xf numFmtId="49" fontId="3" fillId="2" borderId="12" xfId="2" applyNumberFormat="1" applyFont="1" applyFill="1" applyBorder="1" applyAlignment="1" applyProtection="1">
      <alignment horizontal="center"/>
    </xf>
    <xf numFmtId="0" fontId="2" fillId="0" borderId="0" xfId="0" applyFont="1" applyAlignment="1">
      <alignment vertical="top"/>
    </xf>
    <xf numFmtId="0" fontId="3" fillId="0" borderId="1" xfId="0" applyFont="1" applyFill="1" applyBorder="1" applyAlignment="1">
      <alignment horizontal="justify" vertical="top" wrapText="1"/>
    </xf>
    <xf numFmtId="165" fontId="2" fillId="0" borderId="0" xfId="0" applyNumberFormat="1" applyFont="1" applyBorder="1"/>
    <xf numFmtId="2" fontId="3" fillId="0" borderId="1" xfId="0" applyNumberFormat="1" applyFont="1" applyBorder="1"/>
    <xf numFmtId="2" fontId="3" fillId="0" borderId="7" xfId="0" applyNumberFormat="1" applyFont="1" applyBorder="1"/>
    <xf numFmtId="2" fontId="4" fillId="0" borderId="7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49" fontId="3" fillId="3" borderId="12" xfId="1" applyNumberFormat="1" applyFont="1" applyFill="1" applyBorder="1" applyAlignment="1">
      <alignment horizontal="center"/>
    </xf>
    <xf numFmtId="49" fontId="3" fillId="3" borderId="12" xfId="0" applyNumberFormat="1" applyFont="1" applyFill="1" applyBorder="1" applyAlignment="1">
      <alignment horizontal="center"/>
    </xf>
    <xf numFmtId="0" fontId="3" fillId="0" borderId="1" xfId="2" applyFont="1" applyFill="1" applyBorder="1" applyAlignment="1">
      <alignment vertical="top" wrapText="1"/>
    </xf>
    <xf numFmtId="0" fontId="10" fillId="4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 wrapText="1"/>
    </xf>
    <xf numFmtId="0" fontId="2" fillId="3" borderId="0" xfId="0" applyFont="1" applyFill="1"/>
    <xf numFmtId="1" fontId="3" fillId="3" borderId="1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30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6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8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2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2" fontId="3" fillId="3" borderId="1" xfId="0" applyNumberFormat="1" applyFont="1" applyFill="1" applyBorder="1" applyAlignment="1">
      <alignment vertical="top" wrapText="1"/>
    </xf>
    <xf numFmtId="0" fontId="3" fillId="3" borderId="12" xfId="0" applyFont="1" applyFill="1" applyBorder="1" applyAlignment="1">
      <alignment horizontal="center" wrapText="1"/>
    </xf>
    <xf numFmtId="49" fontId="3" fillId="3" borderId="1" xfId="2" applyNumberFormat="1" applyFont="1" applyFill="1" applyBorder="1" applyAlignment="1" applyProtection="1">
      <alignment horizontal="center"/>
    </xf>
    <xf numFmtId="49" fontId="3" fillId="3" borderId="8" xfId="0" applyNumberFormat="1" applyFont="1" applyFill="1" applyBorder="1" applyAlignment="1">
      <alignment horizontal="center"/>
    </xf>
    <xf numFmtId="165" fontId="3" fillId="3" borderId="7" xfId="0" applyNumberFormat="1" applyFont="1" applyFill="1" applyBorder="1"/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6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5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49" fontId="4" fillId="3" borderId="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4" fillId="3" borderId="7" xfId="1" applyNumberFormat="1" applyFont="1" applyFill="1" applyBorder="1" applyAlignment="1">
      <alignment horizontal="center"/>
    </xf>
    <xf numFmtId="165" fontId="4" fillId="3" borderId="1" xfId="0" applyNumberFormat="1" applyFont="1" applyFill="1" applyBorder="1" applyAlignment="1"/>
    <xf numFmtId="165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4" borderId="9" xfId="0" applyFont="1" applyFill="1" applyBorder="1" applyAlignment="1">
      <alignment vertical="top" wrapText="1"/>
    </xf>
    <xf numFmtId="0" fontId="4" fillId="3" borderId="1" xfId="0" applyFont="1" applyFill="1" applyBorder="1" applyAlignment="1">
      <alignment horizontal="center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5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166" fontId="3" fillId="3" borderId="1" xfId="0" applyNumberFormat="1" applyFont="1" applyFill="1" applyBorder="1"/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166" fontId="3" fillId="3" borderId="1" xfId="0" applyNumberFormat="1" applyFont="1" applyFill="1" applyBorder="1" applyAlignment="1"/>
    <xf numFmtId="49" fontId="9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>
      <alignment horizontal="right"/>
    </xf>
    <xf numFmtId="0" fontId="3" fillId="3" borderId="0" xfId="4" applyFont="1" applyFill="1" applyBorder="1"/>
    <xf numFmtId="0" fontId="4" fillId="3" borderId="0" xfId="0" applyFont="1" applyFill="1" applyAlignment="1">
      <alignment horizontal="right"/>
    </xf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5" fillId="3" borderId="0" xfId="4" applyFont="1" applyFill="1" applyBorder="1" applyAlignment="1"/>
    <xf numFmtId="0" fontId="3" fillId="3" borderId="0" xfId="4" applyFont="1" applyFill="1" applyBorder="1" applyAlignment="1"/>
    <xf numFmtId="0" fontId="15" fillId="3" borderId="3" xfId="0" applyFont="1" applyFill="1" applyBorder="1" applyAlignment="1">
      <alignment horizontal="center" vertical="top" wrapText="1"/>
    </xf>
    <xf numFmtId="0" fontId="15" fillId="3" borderId="3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/>
    </xf>
    <xf numFmtId="0" fontId="16" fillId="3" borderId="3" xfId="0" applyFont="1" applyFill="1" applyBorder="1" applyAlignment="1">
      <alignment horizontal="center" vertical="center"/>
    </xf>
    <xf numFmtId="0" fontId="17" fillId="3" borderId="22" xfId="0" applyFont="1" applyFill="1" applyBorder="1" applyAlignment="1">
      <alignment vertical="center" wrapText="1"/>
    </xf>
    <xf numFmtId="0" fontId="17" fillId="3" borderId="22" xfId="0" applyFont="1" applyFill="1" applyBorder="1" applyAlignment="1">
      <alignment vertical="top" wrapText="1"/>
    </xf>
    <xf numFmtId="0" fontId="3" fillId="3" borderId="21" xfId="4" applyFont="1" applyFill="1" applyBorder="1" applyAlignment="1">
      <alignment horizontal="center" vertical="center"/>
    </xf>
    <xf numFmtId="0" fontId="3" fillId="3" borderId="1" xfId="4" applyFont="1" applyFill="1" applyBorder="1" applyAlignment="1">
      <alignment horizontal="center" vertical="center"/>
    </xf>
    <xf numFmtId="0" fontId="3" fillId="3" borderId="12" xfId="4" applyFont="1" applyFill="1" applyBorder="1" applyAlignment="1">
      <alignment horizontal="left" vertical="top" wrapText="1"/>
    </xf>
    <xf numFmtId="0" fontId="3" fillId="3" borderId="2" xfId="4" applyFont="1" applyFill="1" applyBorder="1" applyAlignment="1">
      <alignment horizontal="center" vertical="center"/>
    </xf>
    <xf numFmtId="49" fontId="3" fillId="3" borderId="11" xfId="4" applyNumberFormat="1" applyFont="1" applyFill="1" applyBorder="1" applyAlignment="1">
      <alignment horizontal="center" vertical="center"/>
    </xf>
    <xf numFmtId="49" fontId="3" fillId="3" borderId="4" xfId="4" applyNumberFormat="1" applyFont="1" applyFill="1" applyBorder="1" applyAlignment="1">
      <alignment horizontal="left" vertical="top" wrapText="1"/>
    </xf>
    <xf numFmtId="0" fontId="4" fillId="3" borderId="0" xfId="0" applyFont="1" applyFill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0" fontId="4" fillId="3" borderId="0" xfId="0" applyFont="1" applyFill="1" applyAlignment="1">
      <alignment vertical="center" wrapText="1"/>
    </xf>
    <xf numFmtId="0" fontId="4" fillId="3" borderId="17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5" fontId="4" fillId="3" borderId="1" xfId="0" applyNumberFormat="1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/>
    <xf numFmtId="165" fontId="3" fillId="3" borderId="1" xfId="1" applyNumberFormat="1" applyFont="1" applyFill="1" applyBorder="1" applyAlignment="1">
      <alignment horizontal="right" wrapText="1"/>
    </xf>
    <xf numFmtId="0" fontId="3" fillId="3" borderId="0" xfId="0" applyFont="1" applyFill="1" applyAlignment="1"/>
    <xf numFmtId="0" fontId="4" fillId="3" borderId="29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center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20" xfId="4" applyFont="1" applyFill="1" applyBorder="1" applyAlignment="1"/>
    <xf numFmtId="0" fontId="3" fillId="3" borderId="0" xfId="4" applyFont="1" applyFill="1" applyBorder="1" applyAlignment="1">
      <alignment horizontal="right"/>
    </xf>
    <xf numFmtId="0" fontId="3" fillId="3" borderId="1" xfId="4" applyFont="1" applyFill="1" applyBorder="1" applyAlignment="1">
      <alignment horizontal="center" vertical="top" wrapText="1"/>
    </xf>
    <xf numFmtId="49" fontId="3" fillId="3" borderId="1" xfId="4" applyNumberFormat="1" applyFont="1" applyFill="1" applyBorder="1" applyAlignment="1">
      <alignment horizontal="center" vertical="center"/>
    </xf>
    <xf numFmtId="49" fontId="3" fillId="3" borderId="1" xfId="4" applyNumberFormat="1" applyFont="1" applyFill="1" applyBorder="1" applyAlignment="1">
      <alignment horizontal="center" vertical="center" wrapText="1"/>
    </xf>
    <xf numFmtId="1" fontId="3" fillId="3" borderId="1" xfId="4" applyNumberFormat="1" applyFont="1" applyFill="1" applyBorder="1" applyAlignment="1">
      <alignment horizontal="center" vertical="center"/>
    </xf>
    <xf numFmtId="0" fontId="3" fillId="3" borderId="33" xfId="4" applyFont="1" applyFill="1" applyBorder="1" applyAlignment="1">
      <alignment horizontal="center" vertical="justify"/>
    </xf>
    <xf numFmtId="49" fontId="4" fillId="3" borderId="18" xfId="4" applyNumberFormat="1" applyFont="1" applyFill="1" applyBorder="1" applyAlignment="1">
      <alignment horizontal="left" vertical="top" wrapText="1"/>
    </xf>
    <xf numFmtId="166" fontId="4" fillId="3" borderId="6" xfId="4" applyNumberFormat="1" applyFont="1" applyFill="1" applyBorder="1" applyAlignment="1">
      <alignment horizontal="center"/>
    </xf>
    <xf numFmtId="166" fontId="3" fillId="3" borderId="19" xfId="4" applyNumberFormat="1" applyFont="1" applyFill="1" applyBorder="1" applyAlignment="1">
      <alignment horizontal="center"/>
    </xf>
    <xf numFmtId="166" fontId="3" fillId="3" borderId="1" xfId="4" applyNumberFormat="1" applyFont="1" applyFill="1" applyBorder="1" applyAlignment="1">
      <alignment horizontal="center"/>
    </xf>
    <xf numFmtId="0" fontId="3" fillId="3" borderId="1" xfId="4" applyFont="1" applyFill="1" applyBorder="1" applyAlignment="1">
      <alignment horizontal="center"/>
    </xf>
    <xf numFmtId="166" fontId="4" fillId="3" borderId="8" xfId="4" applyNumberFormat="1" applyFont="1" applyFill="1" applyBorder="1" applyAlignment="1">
      <alignment horizontal="center"/>
    </xf>
    <xf numFmtId="166" fontId="4" fillId="3" borderId="1" xfId="4" applyNumberFormat="1" applyFont="1" applyFill="1" applyBorder="1" applyAlignment="1">
      <alignment horizontal="center"/>
    </xf>
    <xf numFmtId="166" fontId="4" fillId="3" borderId="7" xfId="4" applyNumberFormat="1" applyFont="1" applyFill="1" applyBorder="1" applyAlignment="1">
      <alignment horizontal="center"/>
    </xf>
    <xf numFmtId="0" fontId="4" fillId="3" borderId="0" xfId="4" applyFont="1" applyFill="1" applyBorder="1"/>
    <xf numFmtId="166" fontId="3" fillId="3" borderId="7" xfId="4" applyNumberFormat="1" applyFont="1" applyFill="1" applyBorder="1" applyAlignment="1">
      <alignment horizontal="center"/>
    </xf>
    <xf numFmtId="0" fontId="3" fillId="3" borderId="7" xfId="4" applyFont="1" applyFill="1" applyBorder="1" applyAlignment="1">
      <alignment horizontal="left" vertical="top" wrapText="1"/>
    </xf>
    <xf numFmtId="166" fontId="3" fillId="3" borderId="0" xfId="4" applyNumberFormat="1" applyFont="1" applyFill="1" applyBorder="1"/>
    <xf numFmtId="49" fontId="4" fillId="3" borderId="2" xfId="4" applyNumberFormat="1" applyFont="1" applyFill="1" applyBorder="1" applyAlignment="1">
      <alignment horizontal="center" vertical="justify"/>
    </xf>
    <xf numFmtId="0" fontId="3" fillId="3" borderId="8" xfId="4" applyFont="1" applyFill="1" applyBorder="1" applyAlignment="1">
      <alignment horizontal="left" vertical="top" wrapText="1"/>
    </xf>
    <xf numFmtId="165" fontId="3" fillId="3" borderId="7" xfId="4" applyNumberFormat="1" applyFont="1" applyFill="1" applyBorder="1" applyAlignment="1">
      <alignment horizontal="center"/>
    </xf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4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right"/>
    </xf>
    <xf numFmtId="0" fontId="3" fillId="3" borderId="1" xfId="3" applyFont="1" applyFill="1" applyBorder="1" applyAlignment="1">
      <alignment horizontal="center"/>
    </xf>
    <xf numFmtId="0" fontId="3" fillId="3" borderId="11" xfId="3" applyFont="1" applyFill="1" applyBorder="1" applyAlignment="1">
      <alignment horizontal="center" vertical="top"/>
    </xf>
    <xf numFmtId="0" fontId="3" fillId="3" borderId="6" xfId="3" applyFont="1" applyFill="1" applyBorder="1" applyAlignment="1">
      <alignment horizontal="center"/>
    </xf>
    <xf numFmtId="3" fontId="3" fillId="3" borderId="1" xfId="3" applyNumberFormat="1" applyFont="1" applyFill="1" applyBorder="1" applyAlignment="1">
      <alignment horizontal="center"/>
    </xf>
    <xf numFmtId="0" fontId="4" fillId="3" borderId="3" xfId="3" applyFont="1" applyFill="1" applyBorder="1" applyAlignment="1">
      <alignment horizontal="center" vertical="top"/>
    </xf>
    <xf numFmtId="0" fontId="4" fillId="3" borderId="19" xfId="3" applyFont="1" applyFill="1" applyBorder="1" applyAlignment="1">
      <alignment wrapText="1"/>
    </xf>
    <xf numFmtId="165" fontId="4" fillId="3" borderId="1" xfId="3" applyNumberFormat="1" applyFont="1" applyFill="1" applyBorder="1" applyAlignment="1">
      <alignment horizontal="right"/>
    </xf>
    <xf numFmtId="0" fontId="3" fillId="3" borderId="3" xfId="3" applyFont="1" applyFill="1" applyBorder="1" applyAlignment="1">
      <alignment horizontal="center" vertical="top"/>
    </xf>
    <xf numFmtId="0" fontId="3" fillId="3" borderId="19" xfId="3" applyFont="1" applyFill="1" applyBorder="1" applyAlignment="1">
      <alignment vertical="top" wrapText="1"/>
    </xf>
    <xf numFmtId="165" fontId="3" fillId="5" borderId="1" xfId="3" applyNumberFormat="1" applyFont="1" applyFill="1" applyBorder="1" applyAlignment="1">
      <alignment horizontal="right"/>
    </xf>
    <xf numFmtId="0" fontId="3" fillId="3" borderId="1" xfId="3" applyFont="1" applyFill="1" applyBorder="1"/>
    <xf numFmtId="165" fontId="3" fillId="3" borderId="1" xfId="3" applyNumberFormat="1" applyFont="1" applyFill="1" applyBorder="1" applyAlignment="1">
      <alignment horizontal="right"/>
    </xf>
    <xf numFmtId="166" fontId="4" fillId="3" borderId="1" xfId="4" applyNumberFormat="1" applyFont="1" applyFill="1" applyBorder="1" applyAlignment="1">
      <alignment horizontal="right"/>
    </xf>
    <xf numFmtId="0" fontId="3" fillId="3" borderId="19" xfId="3" applyFont="1" applyFill="1" applyBorder="1" applyAlignment="1">
      <alignment wrapText="1"/>
    </xf>
    <xf numFmtId="0" fontId="4" fillId="3" borderId="3" xfId="3" applyFont="1" applyFill="1" applyBorder="1" applyAlignment="1">
      <alignment horizontal="center" vertical="top" wrapText="1"/>
    </xf>
    <xf numFmtId="0" fontId="4" fillId="3" borderId="19" xfId="3" applyFont="1" applyFill="1" applyBorder="1" applyAlignment="1">
      <alignment vertical="top" wrapText="1"/>
    </xf>
    <xf numFmtId="166" fontId="3" fillId="3" borderId="1" xfId="3" applyNumberFormat="1" applyFont="1" applyFill="1" applyBorder="1"/>
    <xf numFmtId="0" fontId="3" fillId="3" borderId="19" xfId="0" applyFont="1" applyFill="1" applyBorder="1" applyAlignment="1">
      <alignment wrapText="1"/>
    </xf>
    <xf numFmtId="4" fontId="3" fillId="3" borderId="0" xfId="3" applyNumberFormat="1" applyFont="1" applyFill="1" applyBorder="1"/>
    <xf numFmtId="0" fontId="3" fillId="3" borderId="1" xfId="0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/>
    </xf>
    <xf numFmtId="165" fontId="4" fillId="3" borderId="9" xfId="0" applyNumberFormat="1" applyFont="1" applyFill="1" applyBorder="1" applyAlignment="1">
      <alignment horizontal="left"/>
    </xf>
    <xf numFmtId="0" fontId="3" fillId="0" borderId="0" xfId="0" applyFont="1" applyAlignment="1">
      <alignment horizontal="right" wrapText="1"/>
    </xf>
    <xf numFmtId="0" fontId="3" fillId="3" borderId="1" xfId="0" applyNumberFormat="1" applyFont="1" applyFill="1" applyBorder="1" applyAlignment="1">
      <alignment wrapText="1"/>
    </xf>
    <xf numFmtId="0" fontId="3" fillId="3" borderId="0" xfId="0" applyFont="1" applyFill="1" applyBorder="1" applyAlignment="1"/>
    <xf numFmtId="0" fontId="8" fillId="3" borderId="0" xfId="0" applyFont="1" applyFill="1" applyAlignment="1">
      <alignment wrapText="1"/>
    </xf>
    <xf numFmtId="167" fontId="3" fillId="0" borderId="1" xfId="0" applyNumberFormat="1" applyFont="1" applyFill="1" applyBorder="1" applyAlignment="1">
      <alignment horizontal="right" wrapText="1"/>
    </xf>
    <xf numFmtId="166" fontId="8" fillId="0" borderId="1" xfId="0" applyNumberFormat="1" applyFont="1" applyFill="1" applyBorder="1" applyAlignment="1">
      <alignment horizontal="right" wrapText="1"/>
    </xf>
    <xf numFmtId="166" fontId="8" fillId="0" borderId="34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165" fontId="4" fillId="0" borderId="14" xfId="0" applyNumberFormat="1" applyFont="1" applyBorder="1"/>
    <xf numFmtId="166" fontId="3" fillId="0" borderId="1" xfId="5" applyNumberFormat="1" applyFont="1" applyFill="1" applyBorder="1" applyAlignment="1">
      <alignment horizontal="right" wrapText="1"/>
    </xf>
    <xf numFmtId="0" fontId="3" fillId="0" borderId="1" xfId="4" applyFont="1" applyBorder="1" applyAlignment="1">
      <alignment horizontal="center" vertical="justify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0" fontId="3" fillId="0" borderId="1" xfId="0" applyFont="1" applyBorder="1"/>
    <xf numFmtId="0" fontId="3" fillId="3" borderId="5" xfId="2" applyFont="1" applyFill="1" applyBorder="1" applyAlignment="1">
      <alignment vertical="top" wrapText="1"/>
    </xf>
    <xf numFmtId="0" fontId="3" fillId="2" borderId="1" xfId="2" applyFont="1" applyFill="1" applyBorder="1" applyAlignment="1">
      <alignment vertical="top" wrapText="1"/>
    </xf>
    <xf numFmtId="0" fontId="3" fillId="2" borderId="1" xfId="0" applyFont="1" applyFill="1" applyBorder="1"/>
    <xf numFmtId="166" fontId="4" fillId="3" borderId="1" xfId="0" applyNumberFormat="1" applyFont="1" applyFill="1" applyBorder="1"/>
    <xf numFmtId="166" fontId="4" fillId="3" borderId="1" xfId="0" applyNumberFormat="1" applyFont="1" applyFill="1" applyBorder="1" applyAlignment="1"/>
    <xf numFmtId="166" fontId="3" fillId="3" borderId="1" xfId="1" applyNumberFormat="1" applyFont="1" applyFill="1" applyBorder="1" applyAlignment="1">
      <alignment horizontal="right"/>
    </xf>
    <xf numFmtId="166" fontId="4" fillId="3" borderId="1" xfId="1" applyNumberFormat="1" applyFont="1" applyFill="1" applyBorder="1" applyAlignment="1">
      <alignment horizontal="right"/>
    </xf>
    <xf numFmtId="166" fontId="3" fillId="3" borderId="1" xfId="0" applyNumberFormat="1" applyFont="1" applyFill="1" applyBorder="1" applyAlignment="1">
      <alignment horizontal="right"/>
    </xf>
    <xf numFmtId="166" fontId="3" fillId="0" borderId="1" xfId="0" applyNumberFormat="1" applyFont="1" applyFill="1" applyBorder="1" applyAlignment="1">
      <alignment horizontal="right"/>
    </xf>
    <xf numFmtId="49" fontId="4" fillId="3" borderId="8" xfId="1" applyNumberFormat="1" applyFont="1" applyFill="1" applyBorder="1" applyAlignment="1">
      <alignment horizontal="center" wrapText="1"/>
    </xf>
    <xf numFmtId="49" fontId="4" fillId="2" borderId="8" xfId="1" applyNumberFormat="1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>
      <alignment horizontal="center"/>
    </xf>
    <xf numFmtId="49" fontId="4" fillId="2" borderId="12" xfId="0" applyNumberFormat="1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wrapText="1" shrinkToFit="1"/>
    </xf>
    <xf numFmtId="0" fontId="4" fillId="3" borderId="0" xfId="0" applyFont="1" applyFill="1" applyAlignment="1">
      <alignment horizontal="center" wrapText="1"/>
    </xf>
    <xf numFmtId="0" fontId="14" fillId="3" borderId="3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0" xfId="0" applyFont="1" applyFill="1" applyAlignment="1">
      <alignment horizontal="right"/>
    </xf>
    <xf numFmtId="0" fontId="3" fillId="3" borderId="17" xfId="0" applyFont="1" applyFill="1" applyBorder="1" applyAlignment="1">
      <alignment horizontal="right"/>
    </xf>
    <xf numFmtId="0" fontId="3" fillId="0" borderId="0" xfId="0" applyFont="1" applyAlignment="1">
      <alignment horizontal="center" wrapText="1"/>
    </xf>
    <xf numFmtId="0" fontId="3" fillId="3" borderId="0" xfId="0" applyFont="1" applyFill="1" applyBorder="1" applyAlignment="1">
      <alignment horizontal="right"/>
    </xf>
    <xf numFmtId="0" fontId="4" fillId="3" borderId="17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4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3" fillId="3" borderId="15" xfId="1" applyFont="1" applyFill="1" applyBorder="1" applyAlignment="1">
      <alignment horizontal="center" vertical="center"/>
    </xf>
    <xf numFmtId="0" fontId="3" fillId="3" borderId="16" xfId="1" applyFont="1" applyFill="1" applyBorder="1" applyAlignment="1">
      <alignment horizontal="center" vertical="center"/>
    </xf>
    <xf numFmtId="0" fontId="3" fillId="3" borderId="17" xfId="1" applyFont="1" applyFill="1" applyBorder="1" applyAlignment="1">
      <alignment horizontal="center" vertical="center"/>
    </xf>
    <xf numFmtId="0" fontId="3" fillId="3" borderId="18" xfId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top" wrapText="1"/>
    </xf>
    <xf numFmtId="0" fontId="3" fillId="3" borderId="1" xfId="1" applyFont="1" applyFill="1" applyBorder="1" applyAlignment="1">
      <alignment horizontal="center" vertical="center" wrapText="1"/>
    </xf>
    <xf numFmtId="165" fontId="3" fillId="3" borderId="5" xfId="1" applyNumberFormat="1" applyFont="1" applyFill="1" applyBorder="1" applyAlignment="1">
      <alignment horizontal="center" vertical="center"/>
    </xf>
    <xf numFmtId="165" fontId="3" fillId="3" borderId="9" xfId="1" applyNumberFormat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 wrapText="1"/>
    </xf>
    <xf numFmtId="0" fontId="3" fillId="3" borderId="9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/>
    </xf>
    <xf numFmtId="0" fontId="4" fillId="0" borderId="29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165" fontId="3" fillId="3" borderId="1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right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right"/>
    </xf>
    <xf numFmtId="0" fontId="4" fillId="3" borderId="0" xfId="4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right"/>
    </xf>
    <xf numFmtId="0" fontId="3" fillId="3" borderId="0" xfId="3" applyFont="1" applyFill="1" applyBorder="1" applyAlignment="1">
      <alignment horizontal="right"/>
    </xf>
    <xf numFmtId="0" fontId="4" fillId="3" borderId="0" xfId="3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/>
    </xf>
    <xf numFmtId="0" fontId="3" fillId="3" borderId="7" xfId="3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/>
    </xf>
  </cellXfs>
  <cellStyles count="6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7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50"/>
  <sheetViews>
    <sheetView view="pageBreakPreview" topLeftCell="A19" zoomScaleSheetLayoutView="100" workbookViewId="0">
      <selection activeCell="C15" sqref="C15"/>
    </sheetView>
  </sheetViews>
  <sheetFormatPr defaultColWidth="9.28515625" defaultRowHeight="15.75"/>
  <cols>
    <col min="1" max="1" width="17" style="2" customWidth="1"/>
    <col min="2" max="2" width="28.5703125" style="30" customWidth="1"/>
    <col min="3" max="3" width="81.7109375" style="2" customWidth="1"/>
    <col min="4" max="16384" width="9.28515625" style="45"/>
  </cols>
  <sheetData>
    <row r="1" spans="1:5">
      <c r="A1" s="4"/>
      <c r="B1" s="4"/>
      <c r="C1" s="46" t="s">
        <v>191</v>
      </c>
    </row>
    <row r="2" spans="1:5" ht="63">
      <c r="A2" s="4"/>
      <c r="B2" s="4"/>
      <c r="C2" s="284" t="s">
        <v>283</v>
      </c>
    </row>
    <row r="3" spans="1:5" ht="57" customHeight="1">
      <c r="A3" s="317" t="s">
        <v>247</v>
      </c>
      <c r="B3" s="317"/>
      <c r="C3" s="317"/>
    </row>
    <row r="4" spans="1:5" ht="20.45" customHeight="1" thickBot="1">
      <c r="A4" s="4"/>
      <c r="B4" s="4"/>
      <c r="C4" s="46"/>
    </row>
    <row r="5" spans="1:5" ht="16.5" thickBot="1">
      <c r="A5" s="318" t="s">
        <v>13</v>
      </c>
      <c r="B5" s="318"/>
      <c r="C5" s="319" t="s">
        <v>222</v>
      </c>
      <c r="E5" s="30"/>
    </row>
    <row r="6" spans="1:5" ht="47.25">
      <c r="A6" s="47" t="s">
        <v>14</v>
      </c>
      <c r="B6" s="48" t="s">
        <v>223</v>
      </c>
      <c r="C6" s="319"/>
      <c r="E6" s="2"/>
    </row>
    <row r="7" spans="1:5" ht="19.149999999999999" customHeight="1">
      <c r="A7" s="42">
        <v>1</v>
      </c>
      <c r="B7" s="43">
        <v>2</v>
      </c>
      <c r="C7" s="44">
        <v>3</v>
      </c>
    </row>
    <row r="8" spans="1:5" ht="15" customHeight="1">
      <c r="A8" s="49"/>
      <c r="B8" s="50"/>
      <c r="C8" s="51"/>
    </row>
    <row r="9" spans="1:5" ht="42" customHeight="1">
      <c r="A9" s="52">
        <v>919</v>
      </c>
      <c r="B9" s="320" t="s">
        <v>246</v>
      </c>
      <c r="C9" s="320"/>
    </row>
    <row r="10" spans="1:5" s="56" customFormat="1" ht="12.75" customHeight="1">
      <c r="A10" s="53"/>
      <c r="B10" s="54"/>
      <c r="C10" s="55"/>
    </row>
    <row r="11" spans="1:5" s="56" customFormat="1" ht="75.599999999999994" customHeight="1">
      <c r="A11" s="57">
        <v>919</v>
      </c>
      <c r="B11" s="48" t="s">
        <v>31</v>
      </c>
      <c r="C11" s="58" t="s">
        <v>32</v>
      </c>
    </row>
    <row r="12" spans="1:5" s="56" customFormat="1" ht="63">
      <c r="A12" s="57">
        <v>919</v>
      </c>
      <c r="B12" s="48" t="s">
        <v>61</v>
      </c>
      <c r="C12" s="58" t="s">
        <v>192</v>
      </c>
    </row>
    <row r="13" spans="1:5" s="56" customFormat="1" ht="41.45" customHeight="1">
      <c r="A13" s="57">
        <v>919</v>
      </c>
      <c r="B13" s="48" t="s">
        <v>33</v>
      </c>
      <c r="C13" s="58" t="s">
        <v>193</v>
      </c>
    </row>
    <row r="14" spans="1:5" s="56" customFormat="1" ht="73.900000000000006" customHeight="1">
      <c r="A14" s="57">
        <v>919</v>
      </c>
      <c r="B14" s="48" t="s">
        <v>304</v>
      </c>
      <c r="C14" s="58" t="s">
        <v>129</v>
      </c>
    </row>
    <row r="15" spans="1:5" s="56" customFormat="1" ht="91.9" customHeight="1">
      <c r="A15" s="57">
        <v>919</v>
      </c>
      <c r="B15" s="48" t="s">
        <v>34</v>
      </c>
      <c r="C15" s="58" t="s">
        <v>46</v>
      </c>
    </row>
    <row r="16" spans="1:5" s="56" customFormat="1" ht="48.6" customHeight="1">
      <c r="A16" s="57">
        <v>919</v>
      </c>
      <c r="B16" s="48" t="s">
        <v>39</v>
      </c>
      <c r="C16" s="58" t="s">
        <v>194</v>
      </c>
    </row>
    <row r="17" spans="1:3" s="56" customFormat="1" ht="27.6" customHeight="1">
      <c r="A17" s="57">
        <v>919</v>
      </c>
      <c r="B17" s="48" t="s">
        <v>40</v>
      </c>
      <c r="C17" s="58" t="s">
        <v>47</v>
      </c>
    </row>
    <row r="18" spans="1:3" s="56" customFormat="1" ht="93" customHeight="1">
      <c r="A18" s="57">
        <v>919</v>
      </c>
      <c r="B18" s="48" t="s">
        <v>41</v>
      </c>
      <c r="C18" s="58" t="s">
        <v>48</v>
      </c>
    </row>
    <row r="19" spans="1:3" s="56" customFormat="1" ht="94.5" customHeight="1">
      <c r="A19" s="57">
        <v>919</v>
      </c>
      <c r="B19" s="48" t="s">
        <v>42</v>
      </c>
      <c r="C19" s="58" t="s">
        <v>195</v>
      </c>
    </row>
    <row r="20" spans="1:3" s="56" customFormat="1" ht="90.6" customHeight="1">
      <c r="A20" s="57">
        <v>919</v>
      </c>
      <c r="B20" s="48" t="s">
        <v>43</v>
      </c>
      <c r="C20" s="58" t="s">
        <v>49</v>
      </c>
    </row>
    <row r="21" spans="1:3" s="56" customFormat="1" ht="36.6" customHeight="1">
      <c r="A21" s="57">
        <v>919</v>
      </c>
      <c r="B21" s="48" t="s">
        <v>44</v>
      </c>
      <c r="C21" s="58" t="s">
        <v>50</v>
      </c>
    </row>
    <row r="22" spans="1:3" s="56" customFormat="1" ht="61.15" customHeight="1">
      <c r="A22" s="57">
        <v>919</v>
      </c>
      <c r="B22" s="48" t="s">
        <v>60</v>
      </c>
      <c r="C22" s="59" t="s">
        <v>132</v>
      </c>
    </row>
    <row r="23" spans="1:3" s="56" customFormat="1" ht="22.9" customHeight="1">
      <c r="A23" s="57">
        <v>919</v>
      </c>
      <c r="B23" s="48" t="s">
        <v>15</v>
      </c>
      <c r="C23" s="58" t="s">
        <v>196</v>
      </c>
    </row>
    <row r="24" spans="1:3" s="56" customFormat="1" ht="27.6" customHeight="1">
      <c r="A24" s="57">
        <v>919</v>
      </c>
      <c r="B24" s="48" t="s">
        <v>16</v>
      </c>
      <c r="C24" s="58" t="s">
        <v>51</v>
      </c>
    </row>
    <row r="25" spans="1:3" s="56" customFormat="1" ht="58.9" customHeight="1">
      <c r="A25" s="57">
        <v>919</v>
      </c>
      <c r="B25" s="60" t="s">
        <v>197</v>
      </c>
      <c r="C25" s="58" t="s">
        <v>52</v>
      </c>
    </row>
    <row r="26" spans="1:3" s="56" customFormat="1" ht="56.45" customHeight="1">
      <c r="A26" s="57">
        <v>919</v>
      </c>
      <c r="B26" s="60" t="s">
        <v>198</v>
      </c>
      <c r="C26" s="58" t="s">
        <v>199</v>
      </c>
    </row>
    <row r="27" spans="1:3" s="56" customFormat="1" ht="35.450000000000003" customHeight="1">
      <c r="A27" s="57">
        <v>919</v>
      </c>
      <c r="B27" s="60" t="s">
        <v>200</v>
      </c>
      <c r="C27" s="58" t="s">
        <v>201</v>
      </c>
    </row>
    <row r="28" spans="1:3" s="56" customFormat="1" ht="35.450000000000003" customHeight="1">
      <c r="A28" s="57">
        <v>919</v>
      </c>
      <c r="B28" s="60" t="s">
        <v>274</v>
      </c>
      <c r="C28" s="58" t="s">
        <v>275</v>
      </c>
    </row>
    <row r="29" spans="1:3" s="56" customFormat="1" ht="21.6" customHeight="1">
      <c r="A29" s="57">
        <v>919</v>
      </c>
      <c r="B29" s="60" t="s">
        <v>202</v>
      </c>
      <c r="C29" s="58" t="s">
        <v>53</v>
      </c>
    </row>
    <row r="30" spans="1:3" s="56" customFormat="1" ht="25.9" customHeight="1">
      <c r="A30" s="57">
        <v>919</v>
      </c>
      <c r="B30" s="60" t="s">
        <v>203</v>
      </c>
      <c r="C30" s="58" t="s">
        <v>54</v>
      </c>
    </row>
    <row r="31" spans="1:3" s="61" customFormat="1" ht="37.15" customHeight="1">
      <c r="A31" s="57">
        <v>919</v>
      </c>
      <c r="B31" s="60" t="s">
        <v>204</v>
      </c>
      <c r="C31" s="58" t="s">
        <v>205</v>
      </c>
    </row>
    <row r="32" spans="1:3" s="56" customFormat="1" ht="40.15" customHeight="1">
      <c r="A32" s="57">
        <v>919</v>
      </c>
      <c r="B32" s="60" t="s">
        <v>206</v>
      </c>
      <c r="C32" s="58" t="s">
        <v>55</v>
      </c>
    </row>
    <row r="33" spans="1:3" s="56" customFormat="1" ht="29.45" customHeight="1">
      <c r="A33" s="57">
        <v>919</v>
      </c>
      <c r="B33" s="60" t="s">
        <v>207</v>
      </c>
      <c r="C33" s="58" t="s">
        <v>56</v>
      </c>
    </row>
    <row r="34" spans="1:3" s="56" customFormat="1" ht="37.35" customHeight="1">
      <c r="A34" s="57">
        <v>919</v>
      </c>
      <c r="B34" s="60" t="s">
        <v>208</v>
      </c>
      <c r="C34" s="58" t="s">
        <v>140</v>
      </c>
    </row>
    <row r="35" spans="1:3" ht="58.15" customHeight="1">
      <c r="A35" s="57">
        <v>919</v>
      </c>
      <c r="B35" s="60" t="s">
        <v>209</v>
      </c>
      <c r="C35" s="58" t="s">
        <v>210</v>
      </c>
    </row>
    <row r="36" spans="1:3" ht="38.450000000000003" customHeight="1">
      <c r="A36" s="57">
        <v>919</v>
      </c>
      <c r="B36" s="60" t="s">
        <v>211</v>
      </c>
      <c r="C36" s="58" t="s">
        <v>57</v>
      </c>
    </row>
    <row r="37" spans="1:3" ht="23.25" customHeight="1">
      <c r="A37" s="57">
        <v>919</v>
      </c>
      <c r="B37" s="60" t="s">
        <v>212</v>
      </c>
      <c r="C37" s="62" t="s">
        <v>58</v>
      </c>
    </row>
    <row r="38" spans="1:3" ht="79.5" thickBot="1">
      <c r="A38" s="57">
        <v>919</v>
      </c>
      <c r="B38" s="63" t="s">
        <v>213</v>
      </c>
      <c r="C38" s="64" t="s">
        <v>214</v>
      </c>
    </row>
    <row r="39" spans="1:3" ht="32.450000000000003" customHeight="1"/>
    <row r="40" spans="1:3" ht="26.1" customHeight="1"/>
    <row r="41" spans="1:3" ht="25.35" customHeight="1"/>
    <row r="42" spans="1:3" ht="40.35" customHeight="1"/>
    <row r="43" spans="1:3" ht="45.75" customHeight="1"/>
    <row r="44" spans="1:3" ht="28.5" customHeight="1"/>
    <row r="45" spans="1:3" ht="15.75" customHeight="1"/>
    <row r="46" spans="1:3" ht="36" customHeight="1"/>
    <row r="47" spans="1:3" ht="75.400000000000006" customHeight="1"/>
    <row r="48" spans="1:3" ht="15.2" customHeight="1"/>
    <row r="49" ht="36.6" customHeight="1"/>
    <row r="50" ht="33.6" customHeight="1"/>
  </sheetData>
  <mergeCells count="4">
    <mergeCell ref="A3:C3"/>
    <mergeCell ref="A5:B5"/>
    <mergeCell ref="C5:C6"/>
    <mergeCell ref="B9:C9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5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14"/>
  <sheetViews>
    <sheetView view="pageBreakPreview" zoomScaleNormal="55" zoomScaleSheetLayoutView="100" workbookViewId="0">
      <selection activeCell="C2" sqref="C2"/>
    </sheetView>
  </sheetViews>
  <sheetFormatPr defaultColWidth="9.140625" defaultRowHeight="15.75"/>
  <cols>
    <col min="1" max="1" width="18.5703125" style="65" customWidth="1"/>
    <col min="2" max="2" width="51.28515625" style="65" customWidth="1"/>
    <col min="3" max="3" width="106.7109375" style="65" customWidth="1"/>
    <col min="4" max="4" width="20.28515625" style="65" customWidth="1"/>
    <col min="5" max="5" width="16.7109375" style="65" customWidth="1"/>
    <col min="6" max="6" width="21.85546875" style="65" customWidth="1"/>
    <col min="7" max="16384" width="9.140625" style="65"/>
  </cols>
  <sheetData>
    <row r="1" spans="1:5">
      <c r="A1" s="200"/>
      <c r="B1" s="201"/>
      <c r="C1" s="202" t="s">
        <v>188</v>
      </c>
    </row>
    <row r="2" spans="1:5" ht="47.25">
      <c r="A2" s="203"/>
      <c r="B2" s="204"/>
      <c r="C2" s="284" t="s">
        <v>283</v>
      </c>
    </row>
    <row r="3" spans="1:5" ht="26.45" customHeight="1">
      <c r="A3" s="321" t="s">
        <v>248</v>
      </c>
      <c r="B3" s="321"/>
      <c r="C3" s="321"/>
      <c r="D3" s="66"/>
      <c r="E3" s="66"/>
    </row>
    <row r="4" spans="1:5" ht="36.75" customHeight="1">
      <c r="A4" s="321"/>
      <c r="B4" s="321"/>
      <c r="C4" s="321"/>
      <c r="D4" s="66"/>
      <c r="E4" s="66"/>
    </row>
    <row r="5" spans="1:5">
      <c r="A5" s="205"/>
      <c r="B5" s="205"/>
      <c r="C5" s="200"/>
    </row>
    <row r="6" spans="1:5" s="68" customFormat="1">
      <c r="A6" s="322" t="s">
        <v>13</v>
      </c>
      <c r="B6" s="322"/>
      <c r="C6" s="323" t="s">
        <v>225</v>
      </c>
      <c r="D6" s="67"/>
    </row>
    <row r="7" spans="1:5" s="68" customFormat="1" ht="44.25" customHeight="1">
      <c r="A7" s="206" t="s">
        <v>224</v>
      </c>
      <c r="B7" s="207" t="s">
        <v>221</v>
      </c>
      <c r="C7" s="324"/>
      <c r="D7" s="69"/>
    </row>
    <row r="8" spans="1:5" s="68" customFormat="1">
      <c r="A8" s="208">
        <v>1</v>
      </c>
      <c r="B8" s="208">
        <v>2</v>
      </c>
      <c r="C8" s="208">
        <v>3</v>
      </c>
      <c r="D8" s="69"/>
    </row>
    <row r="9" spans="1:5" s="68" customFormat="1">
      <c r="A9" s="209">
        <v>919</v>
      </c>
      <c r="B9" s="210"/>
      <c r="C9" s="211" t="s">
        <v>249</v>
      </c>
      <c r="D9" s="70"/>
    </row>
    <row r="10" spans="1:5" ht="31.5">
      <c r="A10" s="212">
        <v>919</v>
      </c>
      <c r="B10" s="213" t="s">
        <v>189</v>
      </c>
      <c r="C10" s="214" t="s">
        <v>59</v>
      </c>
    </row>
    <row r="11" spans="1:5" ht="31.5">
      <c r="A11" s="215">
        <v>919</v>
      </c>
      <c r="B11" s="216" t="s">
        <v>190</v>
      </c>
      <c r="C11" s="217" t="s">
        <v>187</v>
      </c>
    </row>
    <row r="14" spans="1:5" ht="28.15" customHeight="1"/>
  </sheetData>
  <mergeCells count="3">
    <mergeCell ref="A3:C4"/>
    <mergeCell ref="A6:B6"/>
    <mergeCell ref="C6:C7"/>
  </mergeCells>
  <conditionalFormatting sqref="A2">
    <cfRule type="expression" dxfId="76" priority="1" stopIfTrue="1">
      <formula>#REF!&lt;&gt;""</formula>
    </cfRule>
  </conditionalFormatting>
  <pageMargins left="0.7" right="0.7" top="0.75" bottom="0.75" header="0.3" footer="0.3"/>
  <pageSetup paperSize="9" scale="37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6"/>
  <sheetViews>
    <sheetView view="pageBreakPreview" topLeftCell="A4" zoomScaleNormal="75" zoomScaleSheetLayoutView="100" workbookViewId="0">
      <selection activeCell="A25" sqref="A25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72" customWidth="1"/>
    <col min="5" max="5" width="14.85546875" style="72" customWidth="1"/>
    <col min="6" max="6" width="43.28515625" style="71" customWidth="1"/>
    <col min="7" max="16384" width="8.5703125" style="72"/>
  </cols>
  <sheetData>
    <row r="1" spans="1:5">
      <c r="A1" s="45"/>
      <c r="B1" s="45"/>
      <c r="C1" s="46"/>
      <c r="D1" s="331" t="s">
        <v>45</v>
      </c>
      <c r="E1" s="331"/>
    </row>
    <row r="2" spans="1:5" ht="102" customHeight="1">
      <c r="A2" s="45"/>
      <c r="B2" s="45"/>
      <c r="C2" s="333" t="s">
        <v>283</v>
      </c>
      <c r="D2" s="333"/>
      <c r="E2" s="333"/>
    </row>
    <row r="3" spans="1:5" ht="66" customHeight="1">
      <c r="A3" s="330" t="s">
        <v>250</v>
      </c>
      <c r="B3" s="330"/>
      <c r="C3" s="330"/>
      <c r="D3" s="330"/>
      <c r="E3" s="330"/>
    </row>
    <row r="4" spans="1:5">
      <c r="A4" s="218"/>
      <c r="B4" s="218"/>
      <c r="C4" s="218"/>
      <c r="D4" s="135"/>
      <c r="E4" s="135"/>
    </row>
    <row r="5" spans="1:5">
      <c r="A5" s="163"/>
      <c r="B5" s="163"/>
      <c r="C5" s="332" t="s">
        <v>0</v>
      </c>
      <c r="D5" s="332"/>
      <c r="E5" s="332"/>
    </row>
    <row r="6" spans="1:5" ht="32.25" customHeight="1">
      <c r="A6" s="326" t="s">
        <v>1</v>
      </c>
      <c r="B6" s="328" t="s">
        <v>2</v>
      </c>
      <c r="C6" s="325" t="s">
        <v>3</v>
      </c>
      <c r="D6" s="325"/>
      <c r="E6" s="325"/>
    </row>
    <row r="7" spans="1:5">
      <c r="A7" s="327"/>
      <c r="B7" s="329"/>
      <c r="C7" s="280" t="s">
        <v>219</v>
      </c>
      <c r="D7" s="280" t="s">
        <v>220</v>
      </c>
      <c r="E7" s="280" t="s">
        <v>276</v>
      </c>
    </row>
    <row r="8" spans="1:5">
      <c r="A8" s="73">
        <v>1</v>
      </c>
      <c r="B8" s="73">
        <v>2</v>
      </c>
      <c r="C8" s="74">
        <v>3</v>
      </c>
      <c r="D8" s="74">
        <v>4</v>
      </c>
      <c r="E8" s="74">
        <v>5</v>
      </c>
    </row>
    <row r="9" spans="1:5">
      <c r="A9" s="75"/>
      <c r="B9" s="76" t="s">
        <v>4</v>
      </c>
      <c r="C9" s="77">
        <f>SUM(C10+C25)</f>
        <v>2417.83</v>
      </c>
      <c r="D9" s="77">
        <f>SUM(D10+D25)</f>
        <v>1764.2999999999997</v>
      </c>
      <c r="E9" s="77">
        <f>SUM(E10+E25)</f>
        <v>1975.8</v>
      </c>
    </row>
    <row r="10" spans="1:5">
      <c r="A10" s="78" t="s">
        <v>113</v>
      </c>
      <c r="B10" s="76" t="s">
        <v>118</v>
      </c>
      <c r="C10" s="79">
        <f>SUM(C11+C14+C16+C18+C21+C23)</f>
        <v>1028</v>
      </c>
      <c r="D10" s="79">
        <f>SUM(D11+D14+D16+D18+D21+D23)</f>
        <v>1006.0999999999999</v>
      </c>
      <c r="E10" s="79">
        <f>SUM(E11+E14+E16+E18+E21+E23)</f>
        <v>1194.5999999999999</v>
      </c>
    </row>
    <row r="11" spans="1:5">
      <c r="A11" s="78" t="s">
        <v>114</v>
      </c>
      <c r="B11" s="76" t="s">
        <v>5</v>
      </c>
      <c r="C11" s="79">
        <f t="shared" ref="C11:E12" si="0">SUM(C12)</f>
        <v>22.7</v>
      </c>
      <c r="D11" s="79">
        <f t="shared" si="0"/>
        <v>23.6</v>
      </c>
      <c r="E11" s="79">
        <f t="shared" si="0"/>
        <v>24.6</v>
      </c>
    </row>
    <row r="12" spans="1:5">
      <c r="A12" s="78" t="s">
        <v>6</v>
      </c>
      <c r="B12" s="76" t="s">
        <v>7</v>
      </c>
      <c r="C12" s="293">
        <f t="shared" si="0"/>
        <v>22.7</v>
      </c>
      <c r="D12" s="293">
        <f t="shared" si="0"/>
        <v>23.6</v>
      </c>
      <c r="E12" s="293">
        <f t="shared" si="0"/>
        <v>24.6</v>
      </c>
    </row>
    <row r="13" spans="1:5" ht="63">
      <c r="A13" s="80" t="s">
        <v>119</v>
      </c>
      <c r="B13" s="34" t="s">
        <v>120</v>
      </c>
      <c r="C13" s="288">
        <v>22.7</v>
      </c>
      <c r="D13" s="294">
        <v>23.6</v>
      </c>
      <c r="E13" s="289">
        <v>24.6</v>
      </c>
    </row>
    <row r="14" spans="1:5" ht="17.25" customHeight="1">
      <c r="A14" s="78" t="s">
        <v>115</v>
      </c>
      <c r="B14" s="76" t="s">
        <v>8</v>
      </c>
      <c r="C14" s="79">
        <f>SUM(C15)</f>
        <v>0</v>
      </c>
      <c r="D14" s="79">
        <f>SUM(D15)</f>
        <v>6.3</v>
      </c>
      <c r="E14" s="79">
        <f>SUM(E15)</f>
        <v>6.5</v>
      </c>
    </row>
    <row r="15" spans="1:5" ht="24" customHeight="1">
      <c r="A15" s="80" t="s">
        <v>121</v>
      </c>
      <c r="B15" s="34" t="s">
        <v>9</v>
      </c>
      <c r="C15" s="118">
        <v>0</v>
      </c>
      <c r="D15" s="118">
        <v>6.3</v>
      </c>
      <c r="E15" s="118">
        <v>6.5</v>
      </c>
    </row>
    <row r="16" spans="1:5">
      <c r="A16" s="78" t="s">
        <v>116</v>
      </c>
      <c r="B16" s="76" t="s">
        <v>122</v>
      </c>
      <c r="C16" s="79">
        <f>SUM(C17)</f>
        <v>29</v>
      </c>
      <c r="D16" s="79">
        <f>SUM(D17)</f>
        <v>30</v>
      </c>
      <c r="E16" s="79">
        <f>SUM(E17)</f>
        <v>31</v>
      </c>
    </row>
    <row r="17" spans="1:6" ht="33" customHeight="1">
      <c r="A17" s="80" t="s">
        <v>123</v>
      </c>
      <c r="B17" s="81" t="s">
        <v>124</v>
      </c>
      <c r="C17" s="288">
        <v>29</v>
      </c>
      <c r="D17" s="289">
        <v>30</v>
      </c>
      <c r="E17" s="290">
        <v>31</v>
      </c>
    </row>
    <row r="18" spans="1:6">
      <c r="A18" s="78" t="s">
        <v>117</v>
      </c>
      <c r="B18" s="7" t="s">
        <v>10</v>
      </c>
      <c r="C18" s="79">
        <f>SUM(C19+C20)</f>
        <v>688</v>
      </c>
      <c r="D18" s="79">
        <f>SUM(D19+D20)</f>
        <v>815</v>
      </c>
      <c r="E18" s="79">
        <f>SUM(E19+E20)</f>
        <v>996</v>
      </c>
    </row>
    <row r="19" spans="1:6" ht="31.5">
      <c r="A19" s="80" t="s">
        <v>125</v>
      </c>
      <c r="B19" s="81" t="s">
        <v>126</v>
      </c>
      <c r="C19" s="288">
        <v>510</v>
      </c>
      <c r="D19" s="289">
        <v>655</v>
      </c>
      <c r="E19" s="290">
        <v>836</v>
      </c>
    </row>
    <row r="20" spans="1:6" s="2" customFormat="1" ht="31.5">
      <c r="A20" s="80" t="s">
        <v>127</v>
      </c>
      <c r="B20" s="81" t="s">
        <v>128</v>
      </c>
      <c r="C20" s="288">
        <v>178</v>
      </c>
      <c r="D20" s="289">
        <v>160</v>
      </c>
      <c r="E20" s="290">
        <v>160</v>
      </c>
      <c r="F20" s="82"/>
    </row>
    <row r="21" spans="1:6" s="2" customFormat="1" ht="37.9" customHeight="1">
      <c r="A21" s="78" t="s">
        <v>11</v>
      </c>
      <c r="B21" s="7" t="s">
        <v>12</v>
      </c>
      <c r="C21" s="79">
        <f>SUM(C22)</f>
        <v>126.3</v>
      </c>
      <c r="D21" s="79">
        <f>SUM(D22)</f>
        <v>131.19999999999999</v>
      </c>
      <c r="E21" s="79">
        <f>SUM(E22)</f>
        <v>136.5</v>
      </c>
      <c r="F21" s="82"/>
    </row>
    <row r="22" spans="1:6" ht="63">
      <c r="A22" s="80" t="s">
        <v>303</v>
      </c>
      <c r="B22" s="81" t="s">
        <v>129</v>
      </c>
      <c r="C22" s="288">
        <v>126.3</v>
      </c>
      <c r="D22" s="289">
        <v>131.19999999999999</v>
      </c>
      <c r="E22" s="290">
        <v>136.5</v>
      </c>
    </row>
    <row r="23" spans="1:6" ht="31.5">
      <c r="A23" s="78" t="s">
        <v>130</v>
      </c>
      <c r="B23" s="7" t="s">
        <v>131</v>
      </c>
      <c r="C23" s="79">
        <f>SUM(C24)</f>
        <v>162</v>
      </c>
      <c r="D23" s="79">
        <f>SUM(D24)</f>
        <v>0</v>
      </c>
      <c r="E23" s="79">
        <f>SUM(E24)</f>
        <v>0</v>
      </c>
    </row>
    <row r="24" spans="1:6" ht="47.25">
      <c r="A24" s="80" t="s">
        <v>251</v>
      </c>
      <c r="B24" s="83" t="s">
        <v>132</v>
      </c>
      <c r="C24" s="41">
        <v>162</v>
      </c>
      <c r="D24" s="41">
        <v>0</v>
      </c>
      <c r="E24" s="41">
        <v>0</v>
      </c>
    </row>
    <row r="25" spans="1:6" ht="38.450000000000003" customHeight="1">
      <c r="A25" s="84" t="s">
        <v>133</v>
      </c>
      <c r="B25" s="85" t="s">
        <v>134</v>
      </c>
      <c r="C25" s="79">
        <f>SUM(C31+C34+C26+C29)</f>
        <v>1389.83</v>
      </c>
      <c r="D25" s="79">
        <f t="shared" ref="D25:E25" si="1">SUM(D31+D34+D26+D29)</f>
        <v>758.19999999999993</v>
      </c>
      <c r="E25" s="79">
        <f t="shared" si="1"/>
        <v>781.2</v>
      </c>
    </row>
    <row r="26" spans="1:6" ht="17.25" customHeight="1">
      <c r="A26" s="78" t="s">
        <v>244</v>
      </c>
      <c r="B26" s="85" t="s">
        <v>245</v>
      </c>
      <c r="C26" s="79">
        <f>C27+C28</f>
        <v>296.89999999999998</v>
      </c>
      <c r="D26" s="79">
        <f t="shared" ref="D26:E26" si="2">D27+D28</f>
        <v>0</v>
      </c>
      <c r="E26" s="79">
        <f t="shared" si="2"/>
        <v>0</v>
      </c>
    </row>
    <row r="27" spans="1:6" ht="31.5" customHeight="1">
      <c r="A27" s="80" t="s">
        <v>252</v>
      </c>
      <c r="B27" s="83" t="s">
        <v>201</v>
      </c>
      <c r="C27" s="118">
        <v>40.9</v>
      </c>
      <c r="D27" s="118">
        <v>0</v>
      </c>
      <c r="E27" s="118">
        <v>0</v>
      </c>
    </row>
    <row r="28" spans="1:6" ht="31.5" customHeight="1">
      <c r="A28" s="80" t="s">
        <v>277</v>
      </c>
      <c r="B28" s="58" t="s">
        <v>275</v>
      </c>
      <c r="C28" s="119">
        <v>256</v>
      </c>
      <c r="D28" s="119">
        <v>0</v>
      </c>
      <c r="E28" s="119">
        <v>0</v>
      </c>
    </row>
    <row r="29" spans="1:6" ht="31.5" customHeight="1">
      <c r="A29" s="78" t="s">
        <v>259</v>
      </c>
      <c r="B29" s="86" t="s">
        <v>260</v>
      </c>
      <c r="C29" s="120">
        <f>C30</f>
        <v>192</v>
      </c>
      <c r="D29" s="120">
        <f t="shared" ref="D29:E29" si="3">D30</f>
        <v>0</v>
      </c>
      <c r="E29" s="120">
        <f t="shared" si="3"/>
        <v>0</v>
      </c>
    </row>
    <row r="30" spans="1:6" ht="31.5" customHeight="1">
      <c r="A30" s="80" t="s">
        <v>261</v>
      </c>
      <c r="B30" s="83" t="s">
        <v>54</v>
      </c>
      <c r="C30" s="119">
        <v>192</v>
      </c>
      <c r="D30" s="119">
        <v>0</v>
      </c>
      <c r="E30" s="119">
        <v>0</v>
      </c>
    </row>
    <row r="31" spans="1:6">
      <c r="A31" s="78" t="s">
        <v>135</v>
      </c>
      <c r="B31" s="86" t="s">
        <v>136</v>
      </c>
      <c r="C31" s="79">
        <f>SUM(C32+C33)</f>
        <v>86.899999999999991</v>
      </c>
      <c r="D31" s="79">
        <f>SUM(D32+D33)</f>
        <v>87.5</v>
      </c>
      <c r="E31" s="79">
        <f>SUM(E32+E33)</f>
        <v>90.199999999999989</v>
      </c>
    </row>
    <row r="32" spans="1:6" ht="94.5">
      <c r="A32" s="80" t="s">
        <v>257</v>
      </c>
      <c r="B32" s="116" t="s">
        <v>242</v>
      </c>
      <c r="C32" s="41">
        <v>0.1</v>
      </c>
      <c r="D32" s="41">
        <v>0.1</v>
      </c>
      <c r="E32" s="41">
        <v>0.1</v>
      </c>
    </row>
    <row r="33" spans="1:5" ht="33" customHeight="1">
      <c r="A33" s="80" t="s">
        <v>258</v>
      </c>
      <c r="B33" s="34" t="s">
        <v>137</v>
      </c>
      <c r="C33" s="87">
        <v>86.8</v>
      </c>
      <c r="D33" s="87">
        <v>87.4</v>
      </c>
      <c r="E33" s="87">
        <v>90.1</v>
      </c>
    </row>
    <row r="34" spans="1:5" ht="21" customHeight="1">
      <c r="A34" s="78" t="s">
        <v>138</v>
      </c>
      <c r="B34" s="76" t="s">
        <v>139</v>
      </c>
      <c r="C34" s="77">
        <f>C35+C36</f>
        <v>814.03</v>
      </c>
      <c r="D34" s="77">
        <f t="shared" ref="D34:E34" si="4">D35+D36</f>
        <v>670.69999999999993</v>
      </c>
      <c r="E34" s="77">
        <f t="shared" si="4"/>
        <v>691</v>
      </c>
    </row>
    <row r="35" spans="1:5" ht="66" customHeight="1">
      <c r="A35" s="80" t="s">
        <v>253</v>
      </c>
      <c r="B35" s="83" t="s">
        <v>140</v>
      </c>
      <c r="C35" s="118">
        <f>628.4+0.4+40+117.2</f>
        <v>786</v>
      </c>
      <c r="D35" s="118">
        <f>670.3+0.4</f>
        <v>670.69999999999993</v>
      </c>
      <c r="E35" s="118">
        <f>690.6+0.4</f>
        <v>691</v>
      </c>
    </row>
    <row r="36" spans="1:5" ht="31.5">
      <c r="A36" s="80" t="s">
        <v>295</v>
      </c>
      <c r="B36" s="83" t="s">
        <v>296</v>
      </c>
      <c r="C36" s="302">
        <v>28.03</v>
      </c>
      <c r="D36" s="302">
        <v>0</v>
      </c>
      <c r="E36" s="302">
        <v>0</v>
      </c>
    </row>
  </sheetData>
  <mergeCells count="7">
    <mergeCell ref="C6:E6"/>
    <mergeCell ref="A6:A7"/>
    <mergeCell ref="B6:B7"/>
    <mergeCell ref="A3:E3"/>
    <mergeCell ref="D1:E1"/>
    <mergeCell ref="C5:E5"/>
    <mergeCell ref="C2:E2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21"/>
  <sheetViews>
    <sheetView view="pageBreakPreview" zoomScaleNormal="75" zoomScaleSheetLayoutView="100" workbookViewId="0">
      <selection activeCell="I2" sqref="A2:K128"/>
    </sheetView>
  </sheetViews>
  <sheetFormatPr defaultColWidth="8.5703125" defaultRowHeight="15.75"/>
  <cols>
    <col min="1" max="1" width="73.5703125" style="160" customWidth="1"/>
    <col min="2" max="2" width="6.7109375" style="220" customWidth="1"/>
    <col min="3" max="3" width="6.28515625" style="220" customWidth="1"/>
    <col min="4" max="4" width="6.5703125" style="220" customWidth="1"/>
    <col min="5" max="5" width="5.140625" style="220" customWidth="1"/>
    <col min="6" max="6" width="6" style="220" customWidth="1"/>
    <col min="7" max="7" width="10" style="220" customWidth="1"/>
    <col min="8" max="8" width="6" style="220" customWidth="1"/>
    <col min="9" max="9" width="16.28515625" style="220" customWidth="1"/>
    <col min="10" max="10" width="12" style="135" customWidth="1"/>
    <col min="11" max="11" width="13.5703125" style="135" customWidth="1"/>
    <col min="12" max="12" width="61.85546875" style="221" customWidth="1"/>
    <col min="13" max="13" width="11" style="135" customWidth="1"/>
    <col min="14" max="16384" width="8.5703125" style="135"/>
  </cols>
  <sheetData>
    <row r="1" spans="1:11">
      <c r="C1" s="162"/>
      <c r="D1" s="162"/>
      <c r="E1" s="162"/>
      <c r="F1" s="162"/>
      <c r="G1" s="162"/>
      <c r="I1" s="334" t="s">
        <v>64</v>
      </c>
      <c r="J1" s="334"/>
      <c r="K1" s="334"/>
    </row>
    <row r="2" spans="1:11" ht="112.5" customHeight="1">
      <c r="I2" s="333" t="s">
        <v>311</v>
      </c>
      <c r="J2" s="333"/>
      <c r="K2" s="333"/>
    </row>
    <row r="3" spans="1:11" ht="100.5" customHeight="1">
      <c r="A3" s="335" t="s">
        <v>286</v>
      </c>
      <c r="B3" s="335"/>
      <c r="C3" s="335"/>
      <c r="D3" s="335"/>
      <c r="E3" s="335"/>
      <c r="F3" s="335"/>
      <c r="G3" s="335"/>
      <c r="H3" s="335"/>
      <c r="I3" s="335"/>
      <c r="J3" s="335"/>
      <c r="K3" s="335"/>
    </row>
    <row r="4" spans="1:11">
      <c r="A4" s="222"/>
      <c r="B4" s="222"/>
      <c r="C4" s="222"/>
      <c r="D4" s="222"/>
      <c r="E4" s="222"/>
      <c r="F4" s="222"/>
      <c r="G4" s="222"/>
      <c r="H4" s="222"/>
      <c r="I4" s="222"/>
      <c r="J4" s="222"/>
      <c r="K4" s="222"/>
    </row>
    <row r="5" spans="1:11" ht="31.5" customHeight="1">
      <c r="A5" s="336" t="s">
        <v>17</v>
      </c>
      <c r="B5" s="336" t="s">
        <v>18</v>
      </c>
      <c r="C5" s="336" t="s">
        <v>19</v>
      </c>
      <c r="D5" s="336" t="s">
        <v>20</v>
      </c>
      <c r="E5" s="336"/>
      <c r="F5" s="336"/>
      <c r="G5" s="336"/>
      <c r="H5" s="336" t="s">
        <v>21</v>
      </c>
      <c r="I5" s="325" t="s">
        <v>68</v>
      </c>
      <c r="J5" s="325"/>
      <c r="K5" s="325"/>
    </row>
    <row r="6" spans="1:11" ht="31.5" customHeight="1">
      <c r="A6" s="336"/>
      <c r="B6" s="336"/>
      <c r="C6" s="336"/>
      <c r="D6" s="336"/>
      <c r="E6" s="336"/>
      <c r="F6" s="336"/>
      <c r="G6" s="336"/>
      <c r="H6" s="336"/>
      <c r="I6" s="280" t="s">
        <v>219</v>
      </c>
      <c r="J6" s="280" t="s">
        <v>220</v>
      </c>
      <c r="K6" s="280" t="s">
        <v>276</v>
      </c>
    </row>
    <row r="7" spans="1:11" ht="14.25" customHeight="1">
      <c r="A7" s="138">
        <v>1</v>
      </c>
      <c r="B7" s="138">
        <v>2</v>
      </c>
      <c r="C7" s="138">
        <v>3</v>
      </c>
      <c r="D7" s="138">
        <v>4</v>
      </c>
      <c r="E7" s="138">
        <v>5</v>
      </c>
      <c r="F7" s="138">
        <v>6</v>
      </c>
      <c r="G7" s="138">
        <v>7</v>
      </c>
      <c r="H7" s="138">
        <v>8</v>
      </c>
      <c r="I7" s="219">
        <v>9</v>
      </c>
      <c r="J7" s="219">
        <v>10</v>
      </c>
      <c r="K7" s="219">
        <v>11</v>
      </c>
    </row>
    <row r="8" spans="1:11" ht="18" customHeight="1">
      <c r="A8" s="223" t="s">
        <v>30</v>
      </c>
      <c r="B8" s="224"/>
      <c r="C8" s="224"/>
      <c r="D8" s="224"/>
      <c r="E8" s="224"/>
      <c r="F8" s="224"/>
      <c r="G8" s="224"/>
      <c r="H8" s="224"/>
      <c r="I8" s="225">
        <f>I9+I60+I79+I85+I101+I108</f>
        <v>2469.23</v>
      </c>
      <c r="J8" s="225">
        <f>J9+J60+J79+J85+J101+J108+J115</f>
        <v>1764.3000000000002</v>
      </c>
      <c r="K8" s="225">
        <f>K9+K60+K79+K85+K101+K108+K115</f>
        <v>1975.8000000000002</v>
      </c>
    </row>
    <row r="9" spans="1:11" ht="18" customHeight="1">
      <c r="A9" s="167" t="s">
        <v>22</v>
      </c>
      <c r="B9" s="168" t="s">
        <v>23</v>
      </c>
      <c r="C9" s="168"/>
      <c r="D9" s="175"/>
      <c r="E9" s="175"/>
      <c r="F9" s="175"/>
      <c r="G9" s="175"/>
      <c r="H9" s="169"/>
      <c r="I9" s="178">
        <f>I10+I19+I45+I51+I69+I39</f>
        <v>1244.23</v>
      </c>
      <c r="J9" s="178">
        <f t="shared" ref="J9:K9" si="0">J10+J19+J45+J51+J69</f>
        <v>739.6</v>
      </c>
      <c r="K9" s="178">
        <f t="shared" si="0"/>
        <v>857.8</v>
      </c>
    </row>
    <row r="10" spans="1:11" ht="31.5">
      <c r="A10" s="176" t="s">
        <v>69</v>
      </c>
      <c r="B10" s="175" t="s">
        <v>23</v>
      </c>
      <c r="C10" s="175" t="s">
        <v>62</v>
      </c>
      <c r="D10" s="175"/>
      <c r="E10" s="175"/>
      <c r="F10" s="175"/>
      <c r="G10" s="175"/>
      <c r="H10" s="177"/>
      <c r="I10" s="178">
        <f t="shared" ref="I10:K14" si="1">I11</f>
        <v>444.09999999999997</v>
      </c>
      <c r="J10" s="178">
        <f t="shared" si="1"/>
        <v>234.2</v>
      </c>
      <c r="K10" s="178">
        <f t="shared" si="1"/>
        <v>295.95</v>
      </c>
    </row>
    <row r="11" spans="1:11">
      <c r="A11" s="150" t="s">
        <v>217</v>
      </c>
      <c r="B11" s="9" t="s">
        <v>23</v>
      </c>
      <c r="C11" s="9" t="s">
        <v>62</v>
      </c>
      <c r="D11" s="9" t="s">
        <v>70</v>
      </c>
      <c r="E11" s="9"/>
      <c r="F11" s="9"/>
      <c r="G11" s="9"/>
      <c r="H11" s="123"/>
      <c r="I11" s="179">
        <f t="shared" si="1"/>
        <v>444.09999999999997</v>
      </c>
      <c r="J11" s="179">
        <f t="shared" si="1"/>
        <v>234.2</v>
      </c>
      <c r="K11" s="179">
        <f t="shared" si="1"/>
        <v>295.95</v>
      </c>
    </row>
    <row r="12" spans="1:11">
      <c r="A12" s="129" t="s">
        <v>215</v>
      </c>
      <c r="B12" s="9" t="s">
        <v>23</v>
      </c>
      <c r="C12" s="9" t="s">
        <v>62</v>
      </c>
      <c r="D12" s="9">
        <v>65</v>
      </c>
      <c r="E12" s="9">
        <v>1</v>
      </c>
      <c r="F12" s="175"/>
      <c r="G12" s="175"/>
      <c r="H12" s="177"/>
      <c r="I12" s="179">
        <f>I13+I16</f>
        <v>444.09999999999997</v>
      </c>
      <c r="J12" s="179">
        <f t="shared" ref="J12:K12" si="2">J13+J16</f>
        <v>234.2</v>
      </c>
      <c r="K12" s="179">
        <f t="shared" si="2"/>
        <v>295.95</v>
      </c>
    </row>
    <row r="13" spans="1:11">
      <c r="A13" s="151" t="s">
        <v>160</v>
      </c>
      <c r="B13" s="122" t="s">
        <v>23</v>
      </c>
      <c r="C13" s="122" t="s">
        <v>62</v>
      </c>
      <c r="D13" s="122" t="s">
        <v>70</v>
      </c>
      <c r="E13" s="122" t="s">
        <v>35</v>
      </c>
      <c r="F13" s="122" t="s">
        <v>73</v>
      </c>
      <c r="G13" s="122" t="s">
        <v>74</v>
      </c>
      <c r="H13" s="177"/>
      <c r="I13" s="179">
        <f t="shared" si="1"/>
        <v>343.4</v>
      </c>
      <c r="J13" s="179">
        <f t="shared" si="1"/>
        <v>234.2</v>
      </c>
      <c r="K13" s="179">
        <f t="shared" si="1"/>
        <v>295.95</v>
      </c>
    </row>
    <row r="14" spans="1:11" ht="63">
      <c r="A14" s="151" t="s">
        <v>152</v>
      </c>
      <c r="B14" s="122" t="s">
        <v>23</v>
      </c>
      <c r="C14" s="122" t="s">
        <v>62</v>
      </c>
      <c r="D14" s="122" t="s">
        <v>70</v>
      </c>
      <c r="E14" s="122" t="s">
        <v>35</v>
      </c>
      <c r="F14" s="122" t="s">
        <v>73</v>
      </c>
      <c r="G14" s="122" t="s">
        <v>74</v>
      </c>
      <c r="H14" s="123" t="s">
        <v>154</v>
      </c>
      <c r="I14" s="179">
        <f t="shared" si="1"/>
        <v>343.4</v>
      </c>
      <c r="J14" s="179">
        <f t="shared" si="1"/>
        <v>234.2</v>
      </c>
      <c r="K14" s="179">
        <f t="shared" si="1"/>
        <v>295.95</v>
      </c>
    </row>
    <row r="15" spans="1:11" ht="36" customHeight="1">
      <c r="A15" s="151" t="s">
        <v>153</v>
      </c>
      <c r="B15" s="122" t="s">
        <v>23</v>
      </c>
      <c r="C15" s="122" t="s">
        <v>62</v>
      </c>
      <c r="D15" s="122" t="s">
        <v>70</v>
      </c>
      <c r="E15" s="122" t="s">
        <v>35</v>
      </c>
      <c r="F15" s="122" t="s">
        <v>73</v>
      </c>
      <c r="G15" s="122" t="s">
        <v>74</v>
      </c>
      <c r="H15" s="123" t="s">
        <v>155</v>
      </c>
      <c r="I15" s="179">
        <f>'Прил 5'!J16</f>
        <v>343.4</v>
      </c>
      <c r="J15" s="179">
        <f>'Прил 5'!K16</f>
        <v>234.2</v>
      </c>
      <c r="K15" s="179">
        <f>'Прил 5'!L16</f>
        <v>295.95</v>
      </c>
    </row>
    <row r="16" spans="1:11" ht="48.75" customHeight="1">
      <c r="A16" s="129" t="s">
        <v>271</v>
      </c>
      <c r="B16" s="122" t="s">
        <v>23</v>
      </c>
      <c r="C16" s="122" t="s">
        <v>62</v>
      </c>
      <c r="D16" s="122" t="s">
        <v>70</v>
      </c>
      <c r="E16" s="122" t="s">
        <v>35</v>
      </c>
      <c r="F16" s="122" t="s">
        <v>73</v>
      </c>
      <c r="G16" s="122" t="s">
        <v>270</v>
      </c>
      <c r="H16" s="123"/>
      <c r="I16" s="179">
        <f>I17</f>
        <v>100.7</v>
      </c>
      <c r="J16" s="179">
        <f t="shared" ref="J16:K17" si="3">J17</f>
        <v>0</v>
      </c>
      <c r="K16" s="179">
        <f t="shared" si="3"/>
        <v>0</v>
      </c>
    </row>
    <row r="17" spans="1:12" ht="36" customHeight="1">
      <c r="A17" s="151" t="s">
        <v>152</v>
      </c>
      <c r="B17" s="122" t="s">
        <v>23</v>
      </c>
      <c r="C17" s="122" t="s">
        <v>62</v>
      </c>
      <c r="D17" s="122" t="s">
        <v>70</v>
      </c>
      <c r="E17" s="122" t="s">
        <v>35</v>
      </c>
      <c r="F17" s="122" t="s">
        <v>73</v>
      </c>
      <c r="G17" s="122" t="s">
        <v>270</v>
      </c>
      <c r="H17" s="123" t="s">
        <v>154</v>
      </c>
      <c r="I17" s="179">
        <f>I18</f>
        <v>100.7</v>
      </c>
      <c r="J17" s="179">
        <f t="shared" si="3"/>
        <v>0</v>
      </c>
      <c r="K17" s="179">
        <f t="shared" si="3"/>
        <v>0</v>
      </c>
    </row>
    <row r="18" spans="1:12" ht="36" customHeight="1">
      <c r="A18" s="151" t="s">
        <v>153</v>
      </c>
      <c r="B18" s="122" t="s">
        <v>23</v>
      </c>
      <c r="C18" s="122" t="s">
        <v>62</v>
      </c>
      <c r="D18" s="122" t="s">
        <v>70</v>
      </c>
      <c r="E18" s="122" t="s">
        <v>35</v>
      </c>
      <c r="F18" s="122" t="s">
        <v>73</v>
      </c>
      <c r="G18" s="122" t="s">
        <v>270</v>
      </c>
      <c r="H18" s="123" t="s">
        <v>155</v>
      </c>
      <c r="I18" s="179">
        <f>'Прил 5'!J19</f>
        <v>100.7</v>
      </c>
      <c r="J18" s="179">
        <f>'Прил 5'!K19</f>
        <v>0</v>
      </c>
      <c r="K18" s="179">
        <f>'Прил 5'!L19</f>
        <v>0</v>
      </c>
    </row>
    <row r="19" spans="1:12" ht="47.25">
      <c r="A19" s="180" t="s">
        <v>110</v>
      </c>
      <c r="B19" s="175" t="s">
        <v>23</v>
      </c>
      <c r="C19" s="175" t="s">
        <v>24</v>
      </c>
      <c r="D19" s="175"/>
      <c r="E19" s="175"/>
      <c r="F19" s="175"/>
      <c r="G19" s="175"/>
      <c r="H19" s="177"/>
      <c r="I19" s="178">
        <f>I20+I34</f>
        <v>766.6</v>
      </c>
      <c r="J19" s="178">
        <f>J20+J34</f>
        <v>502.90000000000003</v>
      </c>
      <c r="K19" s="178">
        <f>K20+K34</f>
        <v>560.85</v>
      </c>
    </row>
    <row r="20" spans="1:12">
      <c r="A20" s="150" t="s">
        <v>217</v>
      </c>
      <c r="B20" s="9" t="s">
        <v>23</v>
      </c>
      <c r="C20" s="9" t="s">
        <v>24</v>
      </c>
      <c r="D20" s="9" t="s">
        <v>70</v>
      </c>
      <c r="E20" s="9"/>
      <c r="F20" s="9"/>
      <c r="G20" s="9"/>
      <c r="H20" s="123"/>
      <c r="I20" s="179">
        <f>I21</f>
        <v>766.5</v>
      </c>
      <c r="J20" s="179">
        <f t="shared" ref="J20:K20" si="4">J21</f>
        <v>502.8</v>
      </c>
      <c r="K20" s="179">
        <f t="shared" si="4"/>
        <v>560.75</v>
      </c>
    </row>
    <row r="21" spans="1:12" ht="31.5">
      <c r="A21" s="150" t="s">
        <v>218</v>
      </c>
      <c r="B21" s="122" t="s">
        <v>23</v>
      </c>
      <c r="C21" s="122" t="s">
        <v>24</v>
      </c>
      <c r="D21" s="122" t="s">
        <v>70</v>
      </c>
      <c r="E21" s="122" t="s">
        <v>36</v>
      </c>
      <c r="F21" s="175"/>
      <c r="G21" s="175"/>
      <c r="H21" s="177"/>
      <c r="I21" s="179">
        <f>I22+I25+I31</f>
        <v>766.5</v>
      </c>
      <c r="J21" s="179">
        <f t="shared" ref="J21:K21" si="5">J22+J25+J31</f>
        <v>502.8</v>
      </c>
      <c r="K21" s="179">
        <f t="shared" si="5"/>
        <v>560.75</v>
      </c>
    </row>
    <row r="22" spans="1:12" ht="33" customHeight="1">
      <c r="A22" s="151" t="s">
        <v>75</v>
      </c>
      <c r="B22" s="122" t="s">
        <v>23</v>
      </c>
      <c r="C22" s="122" t="s">
        <v>24</v>
      </c>
      <c r="D22" s="122" t="s">
        <v>70</v>
      </c>
      <c r="E22" s="122" t="s">
        <v>36</v>
      </c>
      <c r="F22" s="122" t="s">
        <v>73</v>
      </c>
      <c r="G22" s="122" t="s">
        <v>76</v>
      </c>
      <c r="H22" s="177"/>
      <c r="I22" s="179">
        <f t="shared" ref="I22:K23" si="6">I23</f>
        <v>417.8</v>
      </c>
      <c r="J22" s="179">
        <f t="shared" si="6"/>
        <v>479.1</v>
      </c>
      <c r="K22" s="179">
        <f t="shared" si="6"/>
        <v>458.35</v>
      </c>
    </row>
    <row r="23" spans="1:12" ht="63">
      <c r="A23" s="151" t="s">
        <v>152</v>
      </c>
      <c r="B23" s="122" t="s">
        <v>23</v>
      </c>
      <c r="C23" s="122" t="s">
        <v>24</v>
      </c>
      <c r="D23" s="122" t="s">
        <v>70</v>
      </c>
      <c r="E23" s="122" t="s">
        <v>36</v>
      </c>
      <c r="F23" s="122" t="s">
        <v>73</v>
      </c>
      <c r="G23" s="122" t="s">
        <v>76</v>
      </c>
      <c r="H23" s="123" t="s">
        <v>154</v>
      </c>
      <c r="I23" s="179">
        <f t="shared" si="6"/>
        <v>417.8</v>
      </c>
      <c r="J23" s="179">
        <f t="shared" si="6"/>
        <v>479.1</v>
      </c>
      <c r="K23" s="179">
        <f t="shared" si="6"/>
        <v>458.35</v>
      </c>
    </row>
    <row r="24" spans="1:12" ht="31.5">
      <c r="A24" s="151" t="s">
        <v>153</v>
      </c>
      <c r="B24" s="122" t="s">
        <v>23</v>
      </c>
      <c r="C24" s="122" t="s">
        <v>24</v>
      </c>
      <c r="D24" s="122" t="s">
        <v>70</v>
      </c>
      <c r="E24" s="122" t="s">
        <v>36</v>
      </c>
      <c r="F24" s="122" t="s">
        <v>73</v>
      </c>
      <c r="G24" s="122" t="s">
        <v>76</v>
      </c>
      <c r="H24" s="123" t="s">
        <v>155</v>
      </c>
      <c r="I24" s="179">
        <f>'Прил 5'!J25</f>
        <v>417.8</v>
      </c>
      <c r="J24" s="179">
        <f>'Прил 5'!K25</f>
        <v>479.1</v>
      </c>
      <c r="K24" s="179">
        <f>'Прил 5'!L25</f>
        <v>458.35</v>
      </c>
    </row>
    <row r="25" spans="1:12">
      <c r="A25" s="129" t="s">
        <v>263</v>
      </c>
      <c r="B25" s="122" t="s">
        <v>23</v>
      </c>
      <c r="C25" s="122" t="s">
        <v>24</v>
      </c>
      <c r="D25" s="122" t="s">
        <v>70</v>
      </c>
      <c r="E25" s="122" t="s">
        <v>36</v>
      </c>
      <c r="F25" s="122" t="s">
        <v>73</v>
      </c>
      <c r="G25" s="122" t="s">
        <v>78</v>
      </c>
      <c r="H25" s="123"/>
      <c r="I25" s="179">
        <f>I26+I28</f>
        <v>257.39999999999998</v>
      </c>
      <c r="J25" s="179">
        <f t="shared" ref="J25:K25" si="7">J26+J28</f>
        <v>23.7</v>
      </c>
      <c r="K25" s="179">
        <f t="shared" si="7"/>
        <v>102.4</v>
      </c>
    </row>
    <row r="26" spans="1:12" s="163" customFormat="1" ht="31.5">
      <c r="A26" s="129" t="s">
        <v>148</v>
      </c>
      <c r="B26" s="122" t="s">
        <v>23</v>
      </c>
      <c r="C26" s="122" t="s">
        <v>24</v>
      </c>
      <c r="D26" s="122" t="s">
        <v>70</v>
      </c>
      <c r="E26" s="122" t="s">
        <v>36</v>
      </c>
      <c r="F26" s="122" t="s">
        <v>73</v>
      </c>
      <c r="G26" s="122" t="s">
        <v>78</v>
      </c>
      <c r="H26" s="123" t="s">
        <v>150</v>
      </c>
      <c r="I26" s="92">
        <f t="shared" ref="I26:K26" si="8">I27</f>
        <v>220.9</v>
      </c>
      <c r="J26" s="92">
        <f t="shared" si="8"/>
        <v>11.7</v>
      </c>
      <c r="K26" s="92">
        <f t="shared" si="8"/>
        <v>90.4</v>
      </c>
      <c r="L26" s="221"/>
    </row>
    <row r="27" spans="1:12" s="163" customFormat="1" ht="31.5">
      <c r="A27" s="129" t="s">
        <v>149</v>
      </c>
      <c r="B27" s="122" t="s">
        <v>23</v>
      </c>
      <c r="C27" s="122" t="s">
        <v>24</v>
      </c>
      <c r="D27" s="122" t="s">
        <v>70</v>
      </c>
      <c r="E27" s="122" t="s">
        <v>36</v>
      </c>
      <c r="F27" s="122" t="s">
        <v>73</v>
      </c>
      <c r="G27" s="122" t="s">
        <v>78</v>
      </c>
      <c r="H27" s="9" t="s">
        <v>151</v>
      </c>
      <c r="I27" s="199">
        <f>'Прил 5'!J28</f>
        <v>220.9</v>
      </c>
      <c r="J27" s="199">
        <f>'Прил 5'!K28</f>
        <v>11.7</v>
      </c>
      <c r="K27" s="199">
        <f>'Прил 5'!L28</f>
        <v>90.4</v>
      </c>
      <c r="L27" s="221"/>
    </row>
    <row r="28" spans="1:12" s="163" customFormat="1">
      <c r="A28" s="156" t="s">
        <v>156</v>
      </c>
      <c r="B28" s="9" t="s">
        <v>23</v>
      </c>
      <c r="C28" s="9" t="s">
        <v>24</v>
      </c>
      <c r="D28" s="122" t="s">
        <v>70</v>
      </c>
      <c r="E28" s="122" t="s">
        <v>36</v>
      </c>
      <c r="F28" s="122" t="s">
        <v>73</v>
      </c>
      <c r="G28" s="122" t="s">
        <v>78</v>
      </c>
      <c r="H28" s="166" t="s">
        <v>157</v>
      </c>
      <c r="I28" s="199">
        <f>I30+I29</f>
        <v>36.5</v>
      </c>
      <c r="J28" s="199">
        <f t="shared" ref="J28:K28" si="9">J30+J29</f>
        <v>12</v>
      </c>
      <c r="K28" s="199">
        <f t="shared" si="9"/>
        <v>12</v>
      </c>
      <c r="L28" s="221" t="s">
        <v>37</v>
      </c>
    </row>
    <row r="29" spans="1:12" s="163" customFormat="1">
      <c r="A29" s="156" t="s">
        <v>302</v>
      </c>
      <c r="B29" s="9" t="s">
        <v>23</v>
      </c>
      <c r="C29" s="9" t="s">
        <v>24</v>
      </c>
      <c r="D29" s="122" t="s">
        <v>70</v>
      </c>
      <c r="E29" s="122" t="s">
        <v>36</v>
      </c>
      <c r="F29" s="122" t="s">
        <v>73</v>
      </c>
      <c r="G29" s="122" t="s">
        <v>78</v>
      </c>
      <c r="H29" s="166" t="s">
        <v>301</v>
      </c>
      <c r="I29" s="199">
        <f>'Прил 5'!J30</f>
        <v>1</v>
      </c>
      <c r="J29" s="199">
        <f>'Прил 5'!K30</f>
        <v>0</v>
      </c>
      <c r="K29" s="199">
        <f>'Прил 5'!L30</f>
        <v>0</v>
      </c>
      <c r="L29" s="221"/>
    </row>
    <row r="30" spans="1:12" s="163" customFormat="1">
      <c r="A30" s="156" t="s">
        <v>158</v>
      </c>
      <c r="B30" s="9" t="s">
        <v>23</v>
      </c>
      <c r="C30" s="9" t="s">
        <v>24</v>
      </c>
      <c r="D30" s="9" t="s">
        <v>70</v>
      </c>
      <c r="E30" s="122" t="s">
        <v>36</v>
      </c>
      <c r="F30" s="122" t="s">
        <v>73</v>
      </c>
      <c r="G30" s="122" t="s">
        <v>78</v>
      </c>
      <c r="H30" s="166" t="s">
        <v>159</v>
      </c>
      <c r="I30" s="199">
        <f>'Прил 5'!J31</f>
        <v>35.5</v>
      </c>
      <c r="J30" s="199">
        <f>'Прил 5'!K31</f>
        <v>12</v>
      </c>
      <c r="K30" s="199">
        <f>'Прил 5'!L31</f>
        <v>12</v>
      </c>
      <c r="L30" s="221"/>
    </row>
    <row r="31" spans="1:12" s="163" customFormat="1" ht="47.25">
      <c r="A31" s="129" t="s">
        <v>271</v>
      </c>
      <c r="B31" s="9" t="s">
        <v>23</v>
      </c>
      <c r="C31" s="9" t="s">
        <v>24</v>
      </c>
      <c r="D31" s="123" t="s">
        <v>70</v>
      </c>
      <c r="E31" s="122" t="s">
        <v>36</v>
      </c>
      <c r="F31" s="122" t="s">
        <v>73</v>
      </c>
      <c r="G31" s="122" t="s">
        <v>270</v>
      </c>
      <c r="H31" s="181"/>
      <c r="I31" s="199">
        <f>I32</f>
        <v>91.3</v>
      </c>
      <c r="J31" s="199">
        <f t="shared" ref="J31:K31" si="10">J32</f>
        <v>0</v>
      </c>
      <c r="K31" s="199">
        <f t="shared" si="10"/>
        <v>0</v>
      </c>
      <c r="L31" s="221"/>
    </row>
    <row r="32" spans="1:12" s="163" customFormat="1" ht="63">
      <c r="A32" s="151" t="s">
        <v>152</v>
      </c>
      <c r="B32" s="9" t="s">
        <v>23</v>
      </c>
      <c r="C32" s="9" t="s">
        <v>24</v>
      </c>
      <c r="D32" s="123" t="s">
        <v>70</v>
      </c>
      <c r="E32" s="122" t="s">
        <v>36</v>
      </c>
      <c r="F32" s="122" t="s">
        <v>73</v>
      </c>
      <c r="G32" s="122" t="s">
        <v>270</v>
      </c>
      <c r="H32" s="181" t="s">
        <v>154</v>
      </c>
      <c r="I32" s="199">
        <f>I33</f>
        <v>91.3</v>
      </c>
      <c r="J32" s="199">
        <f t="shared" ref="J32:K32" si="11">J33</f>
        <v>0</v>
      </c>
      <c r="K32" s="199">
        <f t="shared" si="11"/>
        <v>0</v>
      </c>
      <c r="L32" s="221"/>
    </row>
    <row r="33" spans="1:12" s="163" customFormat="1" ht="31.5">
      <c r="A33" s="151" t="s">
        <v>153</v>
      </c>
      <c r="B33" s="9" t="s">
        <v>23</v>
      </c>
      <c r="C33" s="9" t="s">
        <v>24</v>
      </c>
      <c r="D33" s="123" t="s">
        <v>70</v>
      </c>
      <c r="E33" s="122" t="s">
        <v>36</v>
      </c>
      <c r="F33" s="122" t="s">
        <v>73</v>
      </c>
      <c r="G33" s="122" t="s">
        <v>270</v>
      </c>
      <c r="H33" s="181" t="s">
        <v>155</v>
      </c>
      <c r="I33" s="199">
        <f>'Прил 5'!J34</f>
        <v>91.3</v>
      </c>
      <c r="J33" s="199">
        <f>'Прил 5'!K34</f>
        <v>0</v>
      </c>
      <c r="K33" s="199">
        <f>'Прил 5'!L34</f>
        <v>0</v>
      </c>
      <c r="L33" s="221"/>
    </row>
    <row r="34" spans="1:12" s="161" customFormat="1" ht="47.25">
      <c r="A34" s="150" t="s">
        <v>254</v>
      </c>
      <c r="B34" s="9" t="s">
        <v>23</v>
      </c>
      <c r="C34" s="9" t="s">
        <v>24</v>
      </c>
      <c r="D34" s="123">
        <v>89</v>
      </c>
      <c r="E34" s="122"/>
      <c r="F34" s="122"/>
      <c r="G34" s="122"/>
      <c r="H34" s="181"/>
      <c r="I34" s="199">
        <f>I35</f>
        <v>0.1</v>
      </c>
      <c r="J34" s="199">
        <f t="shared" ref="J34:K37" si="12">J35</f>
        <v>0.1</v>
      </c>
      <c r="K34" s="199">
        <f t="shared" si="12"/>
        <v>0.1</v>
      </c>
      <c r="L34" s="226"/>
    </row>
    <row r="35" spans="1:12" s="161" customFormat="1" ht="47.25">
      <c r="A35" s="150" t="s">
        <v>255</v>
      </c>
      <c r="B35" s="9" t="s">
        <v>23</v>
      </c>
      <c r="C35" s="9" t="s">
        <v>24</v>
      </c>
      <c r="D35" s="123">
        <v>89</v>
      </c>
      <c r="E35" s="122" t="s">
        <v>35</v>
      </c>
      <c r="F35" s="122"/>
      <c r="G35" s="122"/>
      <c r="H35" s="181"/>
      <c r="I35" s="92">
        <f>I36</f>
        <v>0.1</v>
      </c>
      <c r="J35" s="92">
        <f t="shared" si="12"/>
        <v>0.1</v>
      </c>
      <c r="K35" s="92">
        <f t="shared" si="12"/>
        <v>0.1</v>
      </c>
      <c r="L35" s="226"/>
    </row>
    <row r="36" spans="1:12" ht="94.5">
      <c r="A36" s="182" t="s">
        <v>216</v>
      </c>
      <c r="B36" s="9" t="s">
        <v>23</v>
      </c>
      <c r="C36" s="9" t="s">
        <v>24</v>
      </c>
      <c r="D36" s="123">
        <v>89</v>
      </c>
      <c r="E36" s="122" t="s">
        <v>35</v>
      </c>
      <c r="F36" s="122" t="s">
        <v>73</v>
      </c>
      <c r="G36" s="122" t="s">
        <v>80</v>
      </c>
      <c r="H36" s="181"/>
      <c r="I36" s="92">
        <f>I37</f>
        <v>0.1</v>
      </c>
      <c r="J36" s="92">
        <f t="shared" si="12"/>
        <v>0.1</v>
      </c>
      <c r="K36" s="92">
        <f t="shared" si="12"/>
        <v>0.1</v>
      </c>
    </row>
    <row r="37" spans="1:12" ht="31.5">
      <c r="A37" s="129" t="s">
        <v>148</v>
      </c>
      <c r="B37" s="9" t="s">
        <v>23</v>
      </c>
      <c r="C37" s="9" t="s">
        <v>24</v>
      </c>
      <c r="D37" s="123" t="s">
        <v>85</v>
      </c>
      <c r="E37" s="9" t="s">
        <v>35</v>
      </c>
      <c r="F37" s="122" t="s">
        <v>73</v>
      </c>
      <c r="G37" s="122" t="s">
        <v>80</v>
      </c>
      <c r="H37" s="181" t="s">
        <v>150</v>
      </c>
      <c r="I37" s="92">
        <f>I38</f>
        <v>0.1</v>
      </c>
      <c r="J37" s="92">
        <f t="shared" si="12"/>
        <v>0.1</v>
      </c>
      <c r="K37" s="92">
        <f t="shared" si="12"/>
        <v>0.1</v>
      </c>
    </row>
    <row r="38" spans="1:12" ht="31.5">
      <c r="A38" s="129" t="s">
        <v>149</v>
      </c>
      <c r="B38" s="9" t="s">
        <v>23</v>
      </c>
      <c r="C38" s="9" t="s">
        <v>24</v>
      </c>
      <c r="D38" s="123" t="s">
        <v>85</v>
      </c>
      <c r="E38" s="122" t="s">
        <v>35</v>
      </c>
      <c r="F38" s="122" t="s">
        <v>73</v>
      </c>
      <c r="G38" s="122" t="s">
        <v>80</v>
      </c>
      <c r="H38" s="181" t="s">
        <v>151</v>
      </c>
      <c r="I38" s="92">
        <f>'Прил 5'!J39</f>
        <v>0.1</v>
      </c>
      <c r="J38" s="92">
        <f>'Прил 5'!K39</f>
        <v>0.1</v>
      </c>
      <c r="K38" s="92">
        <f>'Прил 5'!L39</f>
        <v>0.1</v>
      </c>
    </row>
    <row r="39" spans="1:12">
      <c r="A39" s="176" t="s">
        <v>305</v>
      </c>
      <c r="B39" s="175" t="s">
        <v>23</v>
      </c>
      <c r="C39" s="175" t="s">
        <v>306</v>
      </c>
      <c r="D39" s="177"/>
      <c r="E39" s="146"/>
      <c r="F39" s="146"/>
      <c r="G39" s="146"/>
      <c r="H39" s="312"/>
      <c r="I39" s="192">
        <f>I40</f>
        <v>3</v>
      </c>
      <c r="J39" s="192">
        <f t="shared" ref="J39:K43" si="13">J40</f>
        <v>0</v>
      </c>
      <c r="K39" s="192">
        <f t="shared" si="13"/>
        <v>0</v>
      </c>
    </row>
    <row r="40" spans="1:12" ht="47.25">
      <c r="A40" s="150" t="s">
        <v>254</v>
      </c>
      <c r="B40" s="9" t="s">
        <v>23</v>
      </c>
      <c r="C40" s="9" t="s">
        <v>306</v>
      </c>
      <c r="D40" s="123"/>
      <c r="E40" s="122"/>
      <c r="F40" s="122"/>
      <c r="G40" s="122"/>
      <c r="H40" s="181"/>
      <c r="I40" s="92">
        <f>I41</f>
        <v>3</v>
      </c>
      <c r="J40" s="92">
        <f t="shared" si="13"/>
        <v>0</v>
      </c>
      <c r="K40" s="92">
        <f t="shared" si="13"/>
        <v>0</v>
      </c>
    </row>
    <row r="41" spans="1:12" ht="47.25">
      <c r="A41" s="150" t="s">
        <v>255</v>
      </c>
      <c r="B41" s="9" t="s">
        <v>23</v>
      </c>
      <c r="C41" s="9" t="s">
        <v>306</v>
      </c>
      <c r="D41" s="123">
        <v>89</v>
      </c>
      <c r="E41" s="122" t="s">
        <v>35</v>
      </c>
      <c r="F41" s="122"/>
      <c r="G41" s="122"/>
      <c r="H41" s="181"/>
      <c r="I41" s="92">
        <f>I42</f>
        <v>3</v>
      </c>
      <c r="J41" s="92">
        <f t="shared" si="13"/>
        <v>0</v>
      </c>
      <c r="K41" s="92">
        <f t="shared" si="13"/>
        <v>0</v>
      </c>
    </row>
    <row r="42" spans="1:12" ht="31.5">
      <c r="A42" s="129" t="s">
        <v>310</v>
      </c>
      <c r="B42" s="9" t="s">
        <v>23</v>
      </c>
      <c r="C42" s="9" t="s">
        <v>306</v>
      </c>
      <c r="D42" s="123" t="s">
        <v>85</v>
      </c>
      <c r="E42" s="122" t="s">
        <v>35</v>
      </c>
      <c r="F42" s="122" t="s">
        <v>73</v>
      </c>
      <c r="G42" s="122" t="s">
        <v>307</v>
      </c>
      <c r="H42" s="181"/>
      <c r="I42" s="92">
        <f>I43</f>
        <v>3</v>
      </c>
      <c r="J42" s="92">
        <f t="shared" si="13"/>
        <v>0</v>
      </c>
      <c r="K42" s="92">
        <f t="shared" si="13"/>
        <v>0</v>
      </c>
    </row>
    <row r="43" spans="1:12">
      <c r="A43" s="129" t="s">
        <v>156</v>
      </c>
      <c r="B43" s="9" t="s">
        <v>23</v>
      </c>
      <c r="C43" s="9" t="s">
        <v>306</v>
      </c>
      <c r="D43" s="123" t="s">
        <v>85</v>
      </c>
      <c r="E43" s="122" t="s">
        <v>35</v>
      </c>
      <c r="F43" s="122" t="s">
        <v>73</v>
      </c>
      <c r="G43" s="122" t="s">
        <v>307</v>
      </c>
      <c r="H43" s="181" t="s">
        <v>157</v>
      </c>
      <c r="I43" s="92">
        <f>I44</f>
        <v>3</v>
      </c>
      <c r="J43" s="92">
        <f t="shared" si="13"/>
        <v>0</v>
      </c>
      <c r="K43" s="92">
        <f t="shared" si="13"/>
        <v>0</v>
      </c>
    </row>
    <row r="44" spans="1:12">
      <c r="A44" s="129" t="s">
        <v>308</v>
      </c>
      <c r="B44" s="9" t="s">
        <v>23</v>
      </c>
      <c r="C44" s="9" t="s">
        <v>306</v>
      </c>
      <c r="D44" s="123" t="s">
        <v>85</v>
      </c>
      <c r="E44" s="122" t="s">
        <v>35</v>
      </c>
      <c r="F44" s="122" t="s">
        <v>73</v>
      </c>
      <c r="G44" s="122" t="s">
        <v>307</v>
      </c>
      <c r="H44" s="181" t="s">
        <v>309</v>
      </c>
      <c r="I44" s="92">
        <f>'Прил 5'!J45</f>
        <v>3</v>
      </c>
      <c r="J44" s="92">
        <f>'Прил 5'!K45</f>
        <v>0</v>
      </c>
      <c r="K44" s="92">
        <f>'Прил 5'!L45</f>
        <v>0</v>
      </c>
    </row>
    <row r="45" spans="1:12">
      <c r="A45" s="176" t="s">
        <v>81</v>
      </c>
      <c r="B45" s="146" t="s">
        <v>23</v>
      </c>
      <c r="C45" s="146" t="s">
        <v>82</v>
      </c>
      <c r="D45" s="146"/>
      <c r="E45" s="183"/>
      <c r="F45" s="183"/>
      <c r="G45" s="184"/>
      <c r="H45" s="184"/>
      <c r="I45" s="192">
        <f>I46</f>
        <v>0.72</v>
      </c>
      <c r="J45" s="192">
        <f t="shared" ref="J45:K49" si="14">J46</f>
        <v>1</v>
      </c>
      <c r="K45" s="192">
        <f t="shared" si="14"/>
        <v>1</v>
      </c>
    </row>
    <row r="46" spans="1:12" ht="47.25">
      <c r="A46" s="150" t="s">
        <v>254</v>
      </c>
      <c r="B46" s="122" t="s">
        <v>23</v>
      </c>
      <c r="C46" s="122" t="s">
        <v>82</v>
      </c>
      <c r="D46" s="123">
        <v>89</v>
      </c>
      <c r="E46" s="122"/>
      <c r="F46" s="122"/>
      <c r="G46" s="124"/>
      <c r="H46" s="124"/>
      <c r="I46" s="92">
        <f>I47</f>
        <v>0.72</v>
      </c>
      <c r="J46" s="92">
        <f t="shared" si="14"/>
        <v>1</v>
      </c>
      <c r="K46" s="92">
        <f t="shared" si="14"/>
        <v>1</v>
      </c>
      <c r="L46" s="226"/>
    </row>
    <row r="47" spans="1:12" s="163" customFormat="1" ht="47.25">
      <c r="A47" s="150" t="s">
        <v>255</v>
      </c>
      <c r="B47" s="122" t="s">
        <v>23</v>
      </c>
      <c r="C47" s="122" t="s">
        <v>82</v>
      </c>
      <c r="D47" s="123">
        <v>89</v>
      </c>
      <c r="E47" s="122" t="s">
        <v>35</v>
      </c>
      <c r="F47" s="122"/>
      <c r="G47" s="124"/>
      <c r="H47" s="124"/>
      <c r="I47" s="92">
        <f>I48</f>
        <v>0.72</v>
      </c>
      <c r="J47" s="92">
        <f t="shared" si="14"/>
        <v>1</v>
      </c>
      <c r="K47" s="92">
        <f t="shared" si="14"/>
        <v>1</v>
      </c>
      <c r="L47" s="226"/>
    </row>
    <row r="48" spans="1:12" s="163" customFormat="1" ht="31.5">
      <c r="A48" s="129" t="s">
        <v>256</v>
      </c>
      <c r="B48" s="122" t="s">
        <v>23</v>
      </c>
      <c r="C48" s="122" t="s">
        <v>82</v>
      </c>
      <c r="D48" s="123">
        <v>89</v>
      </c>
      <c r="E48" s="122" t="s">
        <v>35</v>
      </c>
      <c r="F48" s="122" t="s">
        <v>73</v>
      </c>
      <c r="G48" s="122" t="s">
        <v>83</v>
      </c>
      <c r="H48" s="124"/>
      <c r="I48" s="92">
        <f>I49</f>
        <v>0.72</v>
      </c>
      <c r="J48" s="92">
        <f t="shared" si="14"/>
        <v>1</v>
      </c>
      <c r="K48" s="92">
        <f t="shared" si="14"/>
        <v>1</v>
      </c>
      <c r="L48" s="221"/>
    </row>
    <row r="49" spans="1:12" s="227" customFormat="1">
      <c r="A49" s="156" t="s">
        <v>156</v>
      </c>
      <c r="B49" s="122" t="s">
        <v>23</v>
      </c>
      <c r="C49" s="122" t="s">
        <v>82</v>
      </c>
      <c r="D49" s="123">
        <v>89</v>
      </c>
      <c r="E49" s="122" t="s">
        <v>35</v>
      </c>
      <c r="F49" s="122" t="s">
        <v>73</v>
      </c>
      <c r="G49" s="122" t="s">
        <v>83</v>
      </c>
      <c r="H49" s="124" t="s">
        <v>157</v>
      </c>
      <c r="I49" s="92">
        <f>I50</f>
        <v>0.72</v>
      </c>
      <c r="J49" s="92">
        <f t="shared" si="14"/>
        <v>1</v>
      </c>
      <c r="K49" s="92">
        <f t="shared" si="14"/>
        <v>1</v>
      </c>
      <c r="L49" s="221"/>
    </row>
    <row r="50" spans="1:12" s="163" customFormat="1">
      <c r="A50" s="129" t="s">
        <v>84</v>
      </c>
      <c r="B50" s="122" t="s">
        <v>23</v>
      </c>
      <c r="C50" s="122" t="s">
        <v>82</v>
      </c>
      <c r="D50" s="122" t="s">
        <v>85</v>
      </c>
      <c r="E50" s="122" t="s">
        <v>35</v>
      </c>
      <c r="F50" s="122" t="s">
        <v>73</v>
      </c>
      <c r="G50" s="122" t="s">
        <v>83</v>
      </c>
      <c r="H50" s="124" t="s">
        <v>86</v>
      </c>
      <c r="I50" s="92">
        <f>'Прил 5'!J51</f>
        <v>0.72</v>
      </c>
      <c r="J50" s="92">
        <f>'Прил 5'!K51</f>
        <v>1</v>
      </c>
      <c r="K50" s="92">
        <f>'Прил 5'!L51</f>
        <v>1</v>
      </c>
      <c r="L50" s="221"/>
    </row>
    <row r="51" spans="1:12" s="163" customFormat="1" ht="18.75" customHeight="1">
      <c r="A51" s="129" t="s">
        <v>87</v>
      </c>
      <c r="B51" s="186" t="s">
        <v>23</v>
      </c>
      <c r="C51" s="146" t="s">
        <v>67</v>
      </c>
      <c r="D51" s="9"/>
      <c r="E51" s="9"/>
      <c r="F51" s="9"/>
      <c r="G51" s="9"/>
      <c r="H51" s="166"/>
      <c r="I51" s="92">
        <f>I52+I56</f>
        <v>1.5</v>
      </c>
      <c r="J51" s="92">
        <f t="shared" ref="J51:K51" si="15">J52+J56</f>
        <v>1.5</v>
      </c>
      <c r="K51" s="92">
        <f t="shared" si="15"/>
        <v>0</v>
      </c>
      <c r="L51" s="221"/>
    </row>
    <row r="52" spans="1:12" s="163" customFormat="1" ht="18.75" customHeight="1">
      <c r="A52" s="148" t="s">
        <v>264</v>
      </c>
      <c r="B52" s="9" t="s">
        <v>23</v>
      </c>
      <c r="C52" s="9" t="s">
        <v>67</v>
      </c>
      <c r="D52" s="9" t="s">
        <v>23</v>
      </c>
      <c r="E52" s="9"/>
      <c r="F52" s="9"/>
      <c r="G52" s="9"/>
      <c r="H52" s="166"/>
      <c r="I52" s="228">
        <f>I53</f>
        <v>1</v>
      </c>
      <c r="J52" s="228">
        <f t="shared" ref="J52:K54" si="16">J53</f>
        <v>1</v>
      </c>
      <c r="K52" s="228">
        <f t="shared" si="16"/>
        <v>0</v>
      </c>
      <c r="L52" s="221"/>
    </row>
    <row r="53" spans="1:12" s="163" customFormat="1">
      <c r="A53" s="148" t="s">
        <v>88</v>
      </c>
      <c r="B53" s="9" t="s">
        <v>23</v>
      </c>
      <c r="C53" s="9" t="s">
        <v>67</v>
      </c>
      <c r="D53" s="9" t="s">
        <v>23</v>
      </c>
      <c r="E53" s="9" t="s">
        <v>71</v>
      </c>
      <c r="F53" s="9" t="s">
        <v>73</v>
      </c>
      <c r="G53" s="9" t="s">
        <v>89</v>
      </c>
      <c r="H53" s="9"/>
      <c r="I53" s="228">
        <f>I54</f>
        <v>1</v>
      </c>
      <c r="J53" s="228">
        <f t="shared" si="16"/>
        <v>1</v>
      </c>
      <c r="K53" s="228">
        <f t="shared" si="16"/>
        <v>0</v>
      </c>
      <c r="L53" s="221" t="s">
        <v>37</v>
      </c>
    </row>
    <row r="54" spans="1:12" s="163" customFormat="1" ht="37.5" customHeight="1">
      <c r="A54" s="129" t="s">
        <v>148</v>
      </c>
      <c r="B54" s="9" t="s">
        <v>23</v>
      </c>
      <c r="C54" s="9" t="s">
        <v>67</v>
      </c>
      <c r="D54" s="9" t="s">
        <v>23</v>
      </c>
      <c r="E54" s="9" t="s">
        <v>71</v>
      </c>
      <c r="F54" s="9" t="s">
        <v>73</v>
      </c>
      <c r="G54" s="9" t="s">
        <v>89</v>
      </c>
      <c r="H54" s="9" t="s">
        <v>150</v>
      </c>
      <c r="I54" s="228">
        <f>I55</f>
        <v>1</v>
      </c>
      <c r="J54" s="228">
        <f t="shared" si="16"/>
        <v>1</v>
      </c>
      <c r="K54" s="228">
        <f t="shared" si="16"/>
        <v>0</v>
      </c>
      <c r="L54" s="221"/>
    </row>
    <row r="55" spans="1:12" s="229" customFormat="1" ht="18" customHeight="1">
      <c r="A55" s="129" t="s">
        <v>149</v>
      </c>
      <c r="B55" s="9" t="s">
        <v>23</v>
      </c>
      <c r="C55" s="9" t="s">
        <v>67</v>
      </c>
      <c r="D55" s="9" t="s">
        <v>23</v>
      </c>
      <c r="E55" s="9" t="s">
        <v>71</v>
      </c>
      <c r="F55" s="9" t="s">
        <v>73</v>
      </c>
      <c r="G55" s="9" t="s">
        <v>89</v>
      </c>
      <c r="H55" s="9" t="s">
        <v>151</v>
      </c>
      <c r="I55" s="92">
        <f>'Прил 5'!J56</f>
        <v>1</v>
      </c>
      <c r="J55" s="92">
        <f>'Прил 5'!K56</f>
        <v>1</v>
      </c>
      <c r="K55" s="92">
        <f>'Прил 5'!L56</f>
        <v>0</v>
      </c>
      <c r="L55" s="221"/>
    </row>
    <row r="56" spans="1:12" s="163" customFormat="1" ht="47.25">
      <c r="A56" s="129" t="s">
        <v>265</v>
      </c>
      <c r="B56" s="9" t="s">
        <v>23</v>
      </c>
      <c r="C56" s="9" t="s">
        <v>67</v>
      </c>
      <c r="D56" s="9" t="s">
        <v>90</v>
      </c>
      <c r="E56" s="9"/>
      <c r="F56" s="9"/>
      <c r="G56" s="9"/>
      <c r="H56" s="9"/>
      <c r="I56" s="92">
        <f>I57</f>
        <v>0.5</v>
      </c>
      <c r="J56" s="92">
        <f t="shared" ref="J56:K58" si="17">J57</f>
        <v>0.5</v>
      </c>
      <c r="K56" s="92">
        <f t="shared" si="17"/>
        <v>0</v>
      </c>
      <c r="L56" s="221"/>
    </row>
    <row r="57" spans="1:12" s="163" customFormat="1" ht="30.75" customHeight="1">
      <c r="A57" s="129" t="s">
        <v>91</v>
      </c>
      <c r="B57" s="9" t="s">
        <v>23</v>
      </c>
      <c r="C57" s="9" t="s">
        <v>67</v>
      </c>
      <c r="D57" s="9" t="s">
        <v>90</v>
      </c>
      <c r="E57" s="9" t="s">
        <v>71</v>
      </c>
      <c r="F57" s="9" t="s">
        <v>73</v>
      </c>
      <c r="G57" s="9" t="s">
        <v>92</v>
      </c>
      <c r="H57" s="9"/>
      <c r="I57" s="199">
        <f>I58</f>
        <v>0.5</v>
      </c>
      <c r="J57" s="199">
        <f t="shared" si="17"/>
        <v>0.5</v>
      </c>
      <c r="K57" s="199">
        <f t="shared" si="17"/>
        <v>0</v>
      </c>
      <c r="L57" s="221"/>
    </row>
    <row r="58" spans="1:12" ht="31.5" customHeight="1">
      <c r="A58" s="129" t="s">
        <v>148</v>
      </c>
      <c r="B58" s="9" t="s">
        <v>23</v>
      </c>
      <c r="C58" s="9" t="s">
        <v>67</v>
      </c>
      <c r="D58" s="9" t="s">
        <v>90</v>
      </c>
      <c r="E58" s="9" t="s">
        <v>71</v>
      </c>
      <c r="F58" s="9" t="s">
        <v>73</v>
      </c>
      <c r="G58" s="9" t="s">
        <v>92</v>
      </c>
      <c r="H58" s="9" t="s">
        <v>150</v>
      </c>
      <c r="I58" s="199">
        <f>I59</f>
        <v>0.5</v>
      </c>
      <c r="J58" s="199">
        <f t="shared" si="17"/>
        <v>0.5</v>
      </c>
      <c r="K58" s="199">
        <f t="shared" si="17"/>
        <v>0</v>
      </c>
    </row>
    <row r="59" spans="1:12" ht="31.5">
      <c r="A59" s="129" t="s">
        <v>149</v>
      </c>
      <c r="B59" s="9" t="s">
        <v>23</v>
      </c>
      <c r="C59" s="9" t="s">
        <v>67</v>
      </c>
      <c r="D59" s="9" t="s">
        <v>90</v>
      </c>
      <c r="E59" s="9" t="s">
        <v>71</v>
      </c>
      <c r="F59" s="9" t="s">
        <v>73</v>
      </c>
      <c r="G59" s="9" t="s">
        <v>92</v>
      </c>
      <c r="H59" s="9" t="s">
        <v>151</v>
      </c>
      <c r="I59" s="94">
        <f>'Прил 5'!J60</f>
        <v>0.5</v>
      </c>
      <c r="J59" s="94">
        <f>'Прил 5'!K60</f>
        <v>0.5</v>
      </c>
      <c r="K59" s="94">
        <f>'Прил 5'!L60</f>
        <v>0</v>
      </c>
    </row>
    <row r="60" spans="1:12">
      <c r="A60" s="176" t="s">
        <v>93</v>
      </c>
      <c r="B60" s="146" t="s">
        <v>62</v>
      </c>
      <c r="C60" s="146"/>
      <c r="D60" s="184"/>
      <c r="E60" s="146"/>
      <c r="F60" s="146"/>
      <c r="G60" s="146"/>
      <c r="H60" s="187"/>
      <c r="I60" s="172">
        <f>I61</f>
        <v>86.800000000000011</v>
      </c>
      <c r="J60" s="172">
        <f t="shared" ref="J60:K63" si="18">J61</f>
        <v>87.4</v>
      </c>
      <c r="K60" s="172">
        <f t="shared" si="18"/>
        <v>90.1</v>
      </c>
    </row>
    <row r="61" spans="1:12">
      <c r="A61" s="180" t="s">
        <v>94</v>
      </c>
      <c r="B61" s="188" t="s">
        <v>62</v>
      </c>
      <c r="C61" s="188" t="s">
        <v>63</v>
      </c>
      <c r="D61" s="177"/>
      <c r="E61" s="175"/>
      <c r="F61" s="175"/>
      <c r="G61" s="175"/>
      <c r="H61" s="189"/>
      <c r="I61" s="172">
        <f>I62</f>
        <v>86.800000000000011</v>
      </c>
      <c r="J61" s="172">
        <f t="shared" si="18"/>
        <v>87.4</v>
      </c>
      <c r="K61" s="172">
        <f t="shared" si="18"/>
        <v>90.1</v>
      </c>
    </row>
    <row r="62" spans="1:12" ht="47.25">
      <c r="A62" s="150" t="s">
        <v>254</v>
      </c>
      <c r="B62" s="166" t="s">
        <v>62</v>
      </c>
      <c r="C62" s="166" t="s">
        <v>63</v>
      </c>
      <c r="D62" s="9">
        <v>89</v>
      </c>
      <c r="E62" s="9"/>
      <c r="F62" s="9"/>
      <c r="G62" s="9"/>
      <c r="H62" s="121"/>
      <c r="I62" s="94">
        <f>I63</f>
        <v>86.800000000000011</v>
      </c>
      <c r="J62" s="94">
        <f t="shared" si="18"/>
        <v>87.4</v>
      </c>
      <c r="K62" s="94">
        <f t="shared" si="18"/>
        <v>90.1</v>
      </c>
      <c r="L62" s="226"/>
    </row>
    <row r="63" spans="1:12" ht="47.25">
      <c r="A63" s="150" t="s">
        <v>255</v>
      </c>
      <c r="B63" s="166" t="s">
        <v>62</v>
      </c>
      <c r="C63" s="166" t="s">
        <v>63</v>
      </c>
      <c r="D63" s="9">
        <v>89</v>
      </c>
      <c r="E63" s="9">
        <v>1</v>
      </c>
      <c r="F63" s="9"/>
      <c r="G63" s="9"/>
      <c r="H63" s="121"/>
      <c r="I63" s="94">
        <f>I64</f>
        <v>86.800000000000011</v>
      </c>
      <c r="J63" s="94">
        <f t="shared" si="18"/>
        <v>87.4</v>
      </c>
      <c r="K63" s="94">
        <f t="shared" si="18"/>
        <v>90.1</v>
      </c>
      <c r="L63" s="226"/>
    </row>
    <row r="64" spans="1:12" ht="47.25">
      <c r="A64" s="190" t="s">
        <v>279</v>
      </c>
      <c r="B64" s="166" t="s">
        <v>62</v>
      </c>
      <c r="C64" s="166" t="s">
        <v>63</v>
      </c>
      <c r="D64" s="191">
        <v>89</v>
      </c>
      <c r="E64" s="9">
        <v>1</v>
      </c>
      <c r="F64" s="9" t="s">
        <v>73</v>
      </c>
      <c r="G64" s="9">
        <v>51180</v>
      </c>
      <c r="H64" s="121"/>
      <c r="I64" s="94">
        <f>I65+I67</f>
        <v>86.800000000000011</v>
      </c>
      <c r="J64" s="94">
        <f>J65+J67</f>
        <v>87.4</v>
      </c>
      <c r="K64" s="94">
        <f>K65+K67</f>
        <v>90.1</v>
      </c>
    </row>
    <row r="65" spans="1:11" ht="63">
      <c r="A65" s="151" t="s">
        <v>152</v>
      </c>
      <c r="B65" s="166" t="s">
        <v>62</v>
      </c>
      <c r="C65" s="166" t="s">
        <v>63</v>
      </c>
      <c r="D65" s="191">
        <v>89</v>
      </c>
      <c r="E65" s="9">
        <v>1</v>
      </c>
      <c r="F65" s="9" t="s">
        <v>73</v>
      </c>
      <c r="G65" s="9" t="s">
        <v>95</v>
      </c>
      <c r="H65" s="121" t="s">
        <v>154</v>
      </c>
      <c r="I65" s="94">
        <f>I66</f>
        <v>82.9</v>
      </c>
      <c r="J65" s="94">
        <f>J66</f>
        <v>83.4</v>
      </c>
      <c r="K65" s="94">
        <f>K66</f>
        <v>86.1</v>
      </c>
    </row>
    <row r="66" spans="1:11" ht="31.5">
      <c r="A66" s="151" t="s">
        <v>153</v>
      </c>
      <c r="B66" s="166" t="s">
        <v>62</v>
      </c>
      <c r="C66" s="166" t="s">
        <v>63</v>
      </c>
      <c r="D66" s="191">
        <v>89</v>
      </c>
      <c r="E66" s="9">
        <v>1</v>
      </c>
      <c r="F66" s="9" t="s">
        <v>73</v>
      </c>
      <c r="G66" s="9" t="s">
        <v>95</v>
      </c>
      <c r="H66" s="121" t="s">
        <v>155</v>
      </c>
      <c r="I66" s="94">
        <f>'Прил 5'!J67</f>
        <v>82.9</v>
      </c>
      <c r="J66" s="94">
        <f>'Прил 5'!K67</f>
        <v>83.4</v>
      </c>
      <c r="K66" s="94">
        <f>'Прил 5'!L67</f>
        <v>86.1</v>
      </c>
    </row>
    <row r="67" spans="1:11" ht="31.5">
      <c r="A67" s="129" t="s">
        <v>148</v>
      </c>
      <c r="B67" s="166" t="s">
        <v>62</v>
      </c>
      <c r="C67" s="166" t="s">
        <v>63</v>
      </c>
      <c r="D67" s="191">
        <v>89</v>
      </c>
      <c r="E67" s="9">
        <v>1</v>
      </c>
      <c r="F67" s="9" t="s">
        <v>73</v>
      </c>
      <c r="G67" s="9">
        <v>51180</v>
      </c>
      <c r="H67" s="121" t="s">
        <v>150</v>
      </c>
      <c r="I67" s="94">
        <f t="shared" ref="I67:K67" si="19">I68</f>
        <v>3.9</v>
      </c>
      <c r="J67" s="94">
        <f t="shared" si="19"/>
        <v>4</v>
      </c>
      <c r="K67" s="94">
        <f t="shared" si="19"/>
        <v>4</v>
      </c>
    </row>
    <row r="68" spans="1:11" ht="31.5">
      <c r="A68" s="129" t="s">
        <v>149</v>
      </c>
      <c r="B68" s="166" t="s">
        <v>62</v>
      </c>
      <c r="C68" s="166" t="s">
        <v>63</v>
      </c>
      <c r="D68" s="191">
        <v>89</v>
      </c>
      <c r="E68" s="9">
        <v>1</v>
      </c>
      <c r="F68" s="9" t="s">
        <v>73</v>
      </c>
      <c r="G68" s="9">
        <v>51180</v>
      </c>
      <c r="H68" s="121" t="s">
        <v>151</v>
      </c>
      <c r="I68" s="94">
        <f>'Прил 5'!J69</f>
        <v>3.9</v>
      </c>
      <c r="J68" s="94">
        <f>'Прил 5'!K69</f>
        <v>4</v>
      </c>
      <c r="K68" s="94">
        <f>'Прил 5'!L69</f>
        <v>4</v>
      </c>
    </row>
    <row r="69" spans="1:11">
      <c r="A69" s="176" t="s">
        <v>297</v>
      </c>
      <c r="B69" s="188" t="s">
        <v>63</v>
      </c>
      <c r="C69" s="188"/>
      <c r="D69" s="188"/>
      <c r="E69" s="175"/>
      <c r="F69" s="175"/>
      <c r="G69" s="175"/>
      <c r="H69" s="189"/>
      <c r="I69" s="172">
        <f>I70</f>
        <v>28.310000000000002</v>
      </c>
      <c r="J69" s="172">
        <f t="shared" ref="J69:K71" si="20">J70</f>
        <v>0</v>
      </c>
      <c r="K69" s="172">
        <f t="shared" si="20"/>
        <v>0</v>
      </c>
    </row>
    <row r="70" spans="1:11" ht="31.5">
      <c r="A70" s="176" t="s">
        <v>300</v>
      </c>
      <c r="B70" s="188" t="s">
        <v>63</v>
      </c>
      <c r="C70" s="188" t="s">
        <v>66</v>
      </c>
      <c r="D70" s="188"/>
      <c r="E70" s="175"/>
      <c r="F70" s="175"/>
      <c r="G70" s="175"/>
      <c r="H70" s="189"/>
      <c r="I70" s="94">
        <f>I71</f>
        <v>28.310000000000002</v>
      </c>
      <c r="J70" s="94">
        <f t="shared" si="20"/>
        <v>0</v>
      </c>
      <c r="K70" s="94">
        <f t="shared" si="20"/>
        <v>0</v>
      </c>
    </row>
    <row r="71" spans="1:11" ht="47.25">
      <c r="A71" s="128" t="s">
        <v>254</v>
      </c>
      <c r="B71" s="166" t="s">
        <v>63</v>
      </c>
      <c r="C71" s="166" t="s">
        <v>66</v>
      </c>
      <c r="D71" s="166" t="s">
        <v>85</v>
      </c>
      <c r="E71" s="9"/>
      <c r="F71" s="9"/>
      <c r="G71" s="9"/>
      <c r="H71" s="121"/>
      <c r="I71" s="94">
        <f>I72</f>
        <v>28.310000000000002</v>
      </c>
      <c r="J71" s="94">
        <f t="shared" si="20"/>
        <v>0</v>
      </c>
      <c r="K71" s="94">
        <f t="shared" si="20"/>
        <v>0</v>
      </c>
    </row>
    <row r="72" spans="1:11" ht="47.25">
      <c r="A72" s="185" t="s">
        <v>255</v>
      </c>
      <c r="B72" s="166" t="s">
        <v>63</v>
      </c>
      <c r="C72" s="166" t="s">
        <v>66</v>
      </c>
      <c r="D72" s="166" t="s">
        <v>85</v>
      </c>
      <c r="E72" s="9" t="s">
        <v>35</v>
      </c>
      <c r="F72" s="9"/>
      <c r="G72" s="9"/>
      <c r="H72" s="121"/>
      <c r="I72" s="94">
        <f>I73+I76</f>
        <v>28.310000000000002</v>
      </c>
      <c r="J72" s="94">
        <f t="shared" ref="J72:K72" si="21">J73+J76</f>
        <v>0</v>
      </c>
      <c r="K72" s="94">
        <f t="shared" si="21"/>
        <v>0</v>
      </c>
    </row>
    <row r="73" spans="1:11" ht="31.5">
      <c r="A73" s="129" t="s">
        <v>256</v>
      </c>
      <c r="B73" s="166" t="s">
        <v>63</v>
      </c>
      <c r="C73" s="166" t="s">
        <v>66</v>
      </c>
      <c r="D73" s="166" t="s">
        <v>85</v>
      </c>
      <c r="E73" s="9" t="s">
        <v>35</v>
      </c>
      <c r="F73" s="9" t="s">
        <v>73</v>
      </c>
      <c r="G73" s="9" t="s">
        <v>83</v>
      </c>
      <c r="H73" s="121"/>
      <c r="I73" s="94">
        <f>I74</f>
        <v>0.28000000000000003</v>
      </c>
      <c r="J73" s="94">
        <f t="shared" ref="J73:K74" si="22">J74</f>
        <v>0</v>
      </c>
      <c r="K73" s="94">
        <f t="shared" si="22"/>
        <v>0</v>
      </c>
    </row>
    <row r="74" spans="1:11" ht="31.5">
      <c r="A74" s="129" t="s">
        <v>148</v>
      </c>
      <c r="B74" s="166" t="s">
        <v>63</v>
      </c>
      <c r="C74" s="166" t="s">
        <v>66</v>
      </c>
      <c r="D74" s="166" t="s">
        <v>85</v>
      </c>
      <c r="E74" s="9" t="s">
        <v>35</v>
      </c>
      <c r="F74" s="9" t="s">
        <v>73</v>
      </c>
      <c r="G74" s="9" t="s">
        <v>83</v>
      </c>
      <c r="H74" s="121" t="s">
        <v>150</v>
      </c>
      <c r="I74" s="94">
        <f>I75</f>
        <v>0.28000000000000003</v>
      </c>
      <c r="J74" s="94">
        <f t="shared" si="22"/>
        <v>0</v>
      </c>
      <c r="K74" s="94">
        <f t="shared" si="22"/>
        <v>0</v>
      </c>
    </row>
    <row r="75" spans="1:11" ht="31.5">
      <c r="A75" s="129" t="s">
        <v>149</v>
      </c>
      <c r="B75" s="166" t="s">
        <v>63</v>
      </c>
      <c r="C75" s="166" t="s">
        <v>66</v>
      </c>
      <c r="D75" s="166" t="s">
        <v>85</v>
      </c>
      <c r="E75" s="9" t="s">
        <v>35</v>
      </c>
      <c r="F75" s="9" t="s">
        <v>73</v>
      </c>
      <c r="G75" s="9" t="s">
        <v>83</v>
      </c>
      <c r="H75" s="121" t="s">
        <v>151</v>
      </c>
      <c r="I75" s="94">
        <f>'Прил 5'!J76</f>
        <v>0.28000000000000003</v>
      </c>
      <c r="J75" s="94">
        <f>'Прил 5'!K76</f>
        <v>0</v>
      </c>
      <c r="K75" s="94">
        <f>'Прил 5'!L76</f>
        <v>0</v>
      </c>
    </row>
    <row r="76" spans="1:11">
      <c r="A76" s="129" t="s">
        <v>298</v>
      </c>
      <c r="B76" s="166" t="s">
        <v>63</v>
      </c>
      <c r="C76" s="166" t="s">
        <v>66</v>
      </c>
      <c r="D76" s="166" t="s">
        <v>85</v>
      </c>
      <c r="E76" s="9" t="s">
        <v>35</v>
      </c>
      <c r="F76" s="9" t="s">
        <v>73</v>
      </c>
      <c r="G76" s="9" t="s">
        <v>299</v>
      </c>
      <c r="H76" s="121"/>
      <c r="I76" s="94">
        <f>I77</f>
        <v>28.03</v>
      </c>
      <c r="J76" s="94">
        <f t="shared" ref="J76:K77" si="23">J77</f>
        <v>0</v>
      </c>
      <c r="K76" s="94">
        <f t="shared" si="23"/>
        <v>0</v>
      </c>
    </row>
    <row r="77" spans="1:11" ht="31.5">
      <c r="A77" s="129" t="s">
        <v>148</v>
      </c>
      <c r="B77" s="166" t="s">
        <v>63</v>
      </c>
      <c r="C77" s="166" t="s">
        <v>66</v>
      </c>
      <c r="D77" s="166" t="s">
        <v>85</v>
      </c>
      <c r="E77" s="9" t="s">
        <v>35</v>
      </c>
      <c r="F77" s="9" t="s">
        <v>73</v>
      </c>
      <c r="G77" s="9" t="s">
        <v>299</v>
      </c>
      <c r="H77" s="121" t="s">
        <v>150</v>
      </c>
      <c r="I77" s="94">
        <f>I78</f>
        <v>28.03</v>
      </c>
      <c r="J77" s="94">
        <f t="shared" si="23"/>
        <v>0</v>
      </c>
      <c r="K77" s="94">
        <f t="shared" si="23"/>
        <v>0</v>
      </c>
    </row>
    <row r="78" spans="1:11" ht="31.5">
      <c r="A78" s="129" t="s">
        <v>149</v>
      </c>
      <c r="B78" s="166" t="s">
        <v>63</v>
      </c>
      <c r="C78" s="166" t="s">
        <v>66</v>
      </c>
      <c r="D78" s="166" t="s">
        <v>85</v>
      </c>
      <c r="E78" s="9" t="s">
        <v>35</v>
      </c>
      <c r="F78" s="9" t="s">
        <v>73</v>
      </c>
      <c r="G78" s="9" t="s">
        <v>299</v>
      </c>
      <c r="H78" s="121" t="s">
        <v>151</v>
      </c>
      <c r="I78" s="94">
        <f>'Прил 5'!J79</f>
        <v>28.03</v>
      </c>
      <c r="J78" s="94">
        <f>'Прил 5'!K79</f>
        <v>0</v>
      </c>
      <c r="K78" s="94">
        <f>'Прил 5'!L79</f>
        <v>0</v>
      </c>
    </row>
    <row r="79" spans="1:11">
      <c r="A79" s="180" t="s">
        <v>96</v>
      </c>
      <c r="B79" s="188" t="s">
        <v>24</v>
      </c>
      <c r="C79" s="188"/>
      <c r="D79" s="175"/>
      <c r="E79" s="175"/>
      <c r="F79" s="175"/>
      <c r="G79" s="175"/>
      <c r="H79" s="175"/>
      <c r="I79" s="172">
        <f t="shared" ref="I79:K83" si="24">I80</f>
        <v>628.4</v>
      </c>
      <c r="J79" s="172">
        <f t="shared" si="24"/>
        <v>670.3</v>
      </c>
      <c r="K79" s="172">
        <f t="shared" si="24"/>
        <v>690.6</v>
      </c>
    </row>
    <row r="80" spans="1:11">
      <c r="A80" s="180" t="s">
        <v>97</v>
      </c>
      <c r="B80" s="175" t="s">
        <v>24</v>
      </c>
      <c r="C80" s="175" t="s">
        <v>65</v>
      </c>
      <c r="D80" s="193"/>
      <c r="E80" s="193"/>
      <c r="F80" s="193"/>
      <c r="G80" s="193"/>
      <c r="H80" s="175"/>
      <c r="I80" s="172">
        <f t="shared" si="24"/>
        <v>628.4</v>
      </c>
      <c r="J80" s="172">
        <f t="shared" si="24"/>
        <v>670.3</v>
      </c>
      <c r="K80" s="172">
        <f t="shared" si="24"/>
        <v>690.6</v>
      </c>
    </row>
    <row r="81" spans="1:12" ht="47.25">
      <c r="A81" s="128" t="s">
        <v>266</v>
      </c>
      <c r="B81" s="122" t="s">
        <v>24</v>
      </c>
      <c r="C81" s="122" t="s">
        <v>65</v>
      </c>
      <c r="D81" s="122" t="s">
        <v>67</v>
      </c>
      <c r="E81" s="122"/>
      <c r="F81" s="122"/>
      <c r="G81" s="122"/>
      <c r="H81" s="9"/>
      <c r="I81" s="94">
        <f>I82</f>
        <v>628.4</v>
      </c>
      <c r="J81" s="94">
        <f>J82</f>
        <v>670.3</v>
      </c>
      <c r="K81" s="94">
        <f>K82</f>
        <v>690.6</v>
      </c>
      <c r="L81" s="230"/>
    </row>
    <row r="82" spans="1:12" ht="183" customHeight="1">
      <c r="A82" s="285" t="s">
        <v>284</v>
      </c>
      <c r="B82" s="122" t="s">
        <v>24</v>
      </c>
      <c r="C82" s="122" t="s">
        <v>65</v>
      </c>
      <c r="D82" s="122" t="s">
        <v>67</v>
      </c>
      <c r="E82" s="122" t="s">
        <v>71</v>
      </c>
      <c r="F82" s="122" t="s">
        <v>73</v>
      </c>
      <c r="G82" s="122" t="s">
        <v>98</v>
      </c>
      <c r="H82" s="9"/>
      <c r="I82" s="94">
        <f t="shared" si="24"/>
        <v>628.4</v>
      </c>
      <c r="J82" s="94">
        <f t="shared" si="24"/>
        <v>670.3</v>
      </c>
      <c r="K82" s="94">
        <f t="shared" si="24"/>
        <v>690.6</v>
      </c>
      <c r="L82" s="230"/>
    </row>
    <row r="83" spans="1:12" ht="31.5">
      <c r="A83" s="129" t="s">
        <v>148</v>
      </c>
      <c r="B83" s="122" t="s">
        <v>24</v>
      </c>
      <c r="C83" s="122" t="s">
        <v>65</v>
      </c>
      <c r="D83" s="122" t="s">
        <v>67</v>
      </c>
      <c r="E83" s="122" t="s">
        <v>71</v>
      </c>
      <c r="F83" s="122" t="s">
        <v>73</v>
      </c>
      <c r="G83" s="122" t="s">
        <v>98</v>
      </c>
      <c r="H83" s="9" t="s">
        <v>150</v>
      </c>
      <c r="I83" s="94">
        <f t="shared" si="24"/>
        <v>628.4</v>
      </c>
      <c r="J83" s="94">
        <f t="shared" si="24"/>
        <v>670.3</v>
      </c>
      <c r="K83" s="94">
        <f t="shared" si="24"/>
        <v>690.6</v>
      </c>
    </row>
    <row r="84" spans="1:12" ht="31.5">
      <c r="A84" s="129" t="s">
        <v>149</v>
      </c>
      <c r="B84" s="122" t="s">
        <v>24</v>
      </c>
      <c r="C84" s="122" t="s">
        <v>65</v>
      </c>
      <c r="D84" s="122" t="s">
        <v>67</v>
      </c>
      <c r="E84" s="122" t="s">
        <v>71</v>
      </c>
      <c r="F84" s="122" t="s">
        <v>73</v>
      </c>
      <c r="G84" s="122" t="s">
        <v>98</v>
      </c>
      <c r="H84" s="9" t="s">
        <v>151</v>
      </c>
      <c r="I84" s="94">
        <f>'Прил 5'!J85</f>
        <v>628.4</v>
      </c>
      <c r="J84" s="94">
        <f>'Прил 5'!K85</f>
        <v>670.3</v>
      </c>
      <c r="K84" s="94">
        <f>'Прил 5'!L85</f>
        <v>690.6</v>
      </c>
    </row>
    <row r="85" spans="1:12">
      <c r="A85" s="180" t="s">
        <v>27</v>
      </c>
      <c r="B85" s="175" t="s">
        <v>26</v>
      </c>
      <c r="C85" s="175"/>
      <c r="D85" s="175"/>
      <c r="E85" s="175"/>
      <c r="F85" s="175"/>
      <c r="G85" s="93"/>
      <c r="H85" s="93"/>
      <c r="I85" s="172">
        <f>I86+I92</f>
        <v>265.60000000000002</v>
      </c>
      <c r="J85" s="172">
        <f t="shared" ref="J85:K85" si="25">J86+J92</f>
        <v>14.4</v>
      </c>
      <c r="K85" s="172">
        <f t="shared" si="25"/>
        <v>75.700000000000017</v>
      </c>
    </row>
    <row r="86" spans="1:12">
      <c r="A86" s="180" t="s">
        <v>99</v>
      </c>
      <c r="B86" s="175" t="s">
        <v>26</v>
      </c>
      <c r="C86" s="175" t="s">
        <v>62</v>
      </c>
      <c r="D86" s="175"/>
      <c r="E86" s="175"/>
      <c r="F86" s="175"/>
      <c r="G86" s="171"/>
      <c r="H86" s="171"/>
      <c r="I86" s="172">
        <f>I87</f>
        <v>157.6</v>
      </c>
      <c r="J86" s="172">
        <f t="shared" ref="J86:K88" si="26">J87</f>
        <v>0.4</v>
      </c>
      <c r="K86" s="172">
        <f t="shared" si="26"/>
        <v>0.4</v>
      </c>
    </row>
    <row r="87" spans="1:12" ht="47.25">
      <c r="A87" s="150" t="s">
        <v>254</v>
      </c>
      <c r="B87" s="9" t="s">
        <v>26</v>
      </c>
      <c r="C87" s="9" t="s">
        <v>62</v>
      </c>
      <c r="D87" s="9" t="s">
        <v>85</v>
      </c>
      <c r="E87" s="175"/>
      <c r="F87" s="175"/>
      <c r="G87" s="171"/>
      <c r="H87" s="171"/>
      <c r="I87" s="94">
        <f>I88</f>
        <v>157.6</v>
      </c>
      <c r="J87" s="94">
        <f t="shared" si="26"/>
        <v>0.4</v>
      </c>
      <c r="K87" s="94">
        <f t="shared" si="26"/>
        <v>0.4</v>
      </c>
      <c r="L87" s="226"/>
    </row>
    <row r="88" spans="1:12" ht="47.25">
      <c r="A88" s="150" t="s">
        <v>255</v>
      </c>
      <c r="B88" s="9" t="s">
        <v>26</v>
      </c>
      <c r="C88" s="9" t="s">
        <v>62</v>
      </c>
      <c r="D88" s="9" t="s">
        <v>85</v>
      </c>
      <c r="E88" s="9" t="s">
        <v>35</v>
      </c>
      <c r="F88" s="9"/>
      <c r="G88" s="93"/>
      <c r="H88" s="93"/>
      <c r="I88" s="94">
        <f>I89</f>
        <v>157.6</v>
      </c>
      <c r="J88" s="94">
        <f t="shared" si="26"/>
        <v>0.4</v>
      </c>
      <c r="K88" s="94">
        <f t="shared" si="26"/>
        <v>0.4</v>
      </c>
      <c r="L88" s="226"/>
    </row>
    <row r="89" spans="1:12" ht="80.25" customHeight="1">
      <c r="A89" s="148" t="s">
        <v>285</v>
      </c>
      <c r="B89" s="9" t="s">
        <v>26</v>
      </c>
      <c r="C89" s="9" t="s">
        <v>62</v>
      </c>
      <c r="D89" s="9">
        <v>89</v>
      </c>
      <c r="E89" s="9">
        <v>1</v>
      </c>
      <c r="F89" s="9" t="s">
        <v>73</v>
      </c>
      <c r="G89" s="9" t="s">
        <v>100</v>
      </c>
      <c r="H89" s="121"/>
      <c r="I89" s="94">
        <f>I90</f>
        <v>157.6</v>
      </c>
      <c r="J89" s="94">
        <f t="shared" ref="J89:K90" si="27">J90</f>
        <v>0.4</v>
      </c>
      <c r="K89" s="94">
        <f t="shared" si="27"/>
        <v>0.4</v>
      </c>
      <c r="L89" s="230"/>
    </row>
    <row r="90" spans="1:12" ht="31.5">
      <c r="A90" s="129" t="s">
        <v>148</v>
      </c>
      <c r="B90" s="9" t="s">
        <v>26</v>
      </c>
      <c r="C90" s="9" t="s">
        <v>62</v>
      </c>
      <c r="D90" s="9">
        <v>89</v>
      </c>
      <c r="E90" s="9">
        <v>1</v>
      </c>
      <c r="F90" s="9" t="s">
        <v>73</v>
      </c>
      <c r="G90" s="9" t="s">
        <v>100</v>
      </c>
      <c r="H90" s="121" t="s">
        <v>150</v>
      </c>
      <c r="I90" s="94">
        <f>I91</f>
        <v>157.6</v>
      </c>
      <c r="J90" s="94">
        <f t="shared" si="27"/>
        <v>0.4</v>
      </c>
      <c r="K90" s="94">
        <f t="shared" si="27"/>
        <v>0.4</v>
      </c>
    </row>
    <row r="91" spans="1:12" ht="31.5">
      <c r="A91" s="129" t="s">
        <v>149</v>
      </c>
      <c r="B91" s="9" t="s">
        <v>26</v>
      </c>
      <c r="C91" s="9" t="s">
        <v>62</v>
      </c>
      <c r="D91" s="9">
        <v>89</v>
      </c>
      <c r="E91" s="9">
        <v>1</v>
      </c>
      <c r="F91" s="9" t="s">
        <v>73</v>
      </c>
      <c r="G91" s="9" t="s">
        <v>100</v>
      </c>
      <c r="H91" s="121" t="s">
        <v>151</v>
      </c>
      <c r="I91" s="94">
        <f>'Прил 5'!J92</f>
        <v>157.6</v>
      </c>
      <c r="J91" s="94">
        <f>'Прил 5'!K92</f>
        <v>0.4</v>
      </c>
      <c r="K91" s="94">
        <f>'Прил 5'!L92</f>
        <v>0.4</v>
      </c>
    </row>
    <row r="92" spans="1:12">
      <c r="A92" s="180" t="s">
        <v>101</v>
      </c>
      <c r="B92" s="175" t="s">
        <v>26</v>
      </c>
      <c r="C92" s="175" t="s">
        <v>63</v>
      </c>
      <c r="D92" s="175"/>
      <c r="E92" s="175"/>
      <c r="F92" s="183"/>
      <c r="G92" s="171"/>
      <c r="H92" s="171"/>
      <c r="I92" s="172">
        <f>I93</f>
        <v>108</v>
      </c>
      <c r="J92" s="172">
        <f t="shared" ref="J92:K92" si="28">J93</f>
        <v>14</v>
      </c>
      <c r="K92" s="172">
        <f t="shared" si="28"/>
        <v>75.300000000000011</v>
      </c>
    </row>
    <row r="93" spans="1:12" ht="47.25">
      <c r="A93" s="150" t="s">
        <v>254</v>
      </c>
      <c r="B93" s="9" t="s">
        <v>26</v>
      </c>
      <c r="C93" s="9" t="s">
        <v>63</v>
      </c>
      <c r="D93" s="9" t="s">
        <v>85</v>
      </c>
      <c r="E93" s="9"/>
      <c r="F93" s="231"/>
      <c r="G93" s="93"/>
      <c r="H93" s="93"/>
      <c r="I93" s="94">
        <f>I94</f>
        <v>108</v>
      </c>
      <c r="J93" s="94">
        <f t="shared" ref="J93:K93" si="29">J94</f>
        <v>14</v>
      </c>
      <c r="K93" s="94">
        <f t="shared" si="29"/>
        <v>75.300000000000011</v>
      </c>
    </row>
    <row r="94" spans="1:12" ht="47.25">
      <c r="A94" s="150" t="s">
        <v>255</v>
      </c>
      <c r="B94" s="9" t="s">
        <v>26</v>
      </c>
      <c r="C94" s="9" t="s">
        <v>63</v>
      </c>
      <c r="D94" s="9" t="s">
        <v>85</v>
      </c>
      <c r="E94" s="157">
        <v>1</v>
      </c>
      <c r="F94" s="231"/>
      <c r="G94" s="93"/>
      <c r="H94" s="93"/>
      <c r="I94" s="94">
        <f>I95+I98</f>
        <v>108</v>
      </c>
      <c r="J94" s="94">
        <f t="shared" ref="J94:K94" si="30">J95+J98</f>
        <v>14</v>
      </c>
      <c r="K94" s="94">
        <f t="shared" si="30"/>
        <v>75.300000000000011</v>
      </c>
    </row>
    <row r="95" spans="1:12">
      <c r="A95" s="129" t="s">
        <v>102</v>
      </c>
      <c r="B95" s="9" t="s">
        <v>26</v>
      </c>
      <c r="C95" s="9" t="s">
        <v>63</v>
      </c>
      <c r="D95" s="9" t="s">
        <v>85</v>
      </c>
      <c r="E95" s="157">
        <v>1</v>
      </c>
      <c r="F95" s="122" t="s">
        <v>73</v>
      </c>
      <c r="G95" s="157">
        <v>43010</v>
      </c>
      <c r="H95" s="93"/>
      <c r="I95" s="94">
        <f>I96</f>
        <v>73.7</v>
      </c>
      <c r="J95" s="94">
        <f t="shared" ref="J95:K96" si="31">J96</f>
        <v>12</v>
      </c>
      <c r="K95" s="94">
        <f t="shared" si="31"/>
        <v>39.6</v>
      </c>
    </row>
    <row r="96" spans="1:12" ht="31.5">
      <c r="A96" s="129" t="s">
        <v>148</v>
      </c>
      <c r="B96" s="9" t="s">
        <v>26</v>
      </c>
      <c r="C96" s="9" t="s">
        <v>63</v>
      </c>
      <c r="D96" s="9" t="s">
        <v>85</v>
      </c>
      <c r="E96" s="157">
        <v>1</v>
      </c>
      <c r="F96" s="122" t="s">
        <v>73</v>
      </c>
      <c r="G96" s="157">
        <v>43010</v>
      </c>
      <c r="H96" s="157">
        <v>200</v>
      </c>
      <c r="I96" s="94">
        <f>I97</f>
        <v>73.7</v>
      </c>
      <c r="J96" s="94">
        <f t="shared" si="31"/>
        <v>12</v>
      </c>
      <c r="K96" s="94">
        <f t="shared" si="31"/>
        <v>39.6</v>
      </c>
    </row>
    <row r="97" spans="1:12" ht="31.5">
      <c r="A97" s="129" t="s">
        <v>149</v>
      </c>
      <c r="B97" s="9" t="s">
        <v>26</v>
      </c>
      <c r="C97" s="9" t="s">
        <v>63</v>
      </c>
      <c r="D97" s="9" t="s">
        <v>85</v>
      </c>
      <c r="E97" s="157">
        <v>1</v>
      </c>
      <c r="F97" s="122" t="s">
        <v>73</v>
      </c>
      <c r="G97" s="157">
        <v>43010</v>
      </c>
      <c r="H97" s="157">
        <v>240</v>
      </c>
      <c r="I97" s="94">
        <f>'Прил 5'!J98</f>
        <v>73.7</v>
      </c>
      <c r="J97" s="94">
        <f>'Прил 5'!K98</f>
        <v>12</v>
      </c>
      <c r="K97" s="94">
        <f>'Прил 5'!L98</f>
        <v>39.6</v>
      </c>
    </row>
    <row r="98" spans="1:12">
      <c r="A98" s="129" t="s">
        <v>226</v>
      </c>
      <c r="B98" s="9" t="s">
        <v>26</v>
      </c>
      <c r="C98" s="9" t="s">
        <v>63</v>
      </c>
      <c r="D98" s="9" t="s">
        <v>85</v>
      </c>
      <c r="E98" s="157">
        <v>1</v>
      </c>
      <c r="F98" s="122" t="s">
        <v>73</v>
      </c>
      <c r="G98" s="157">
        <v>43040</v>
      </c>
      <c r="H98" s="93"/>
      <c r="I98" s="94">
        <f>I99</f>
        <v>34.299999999999997</v>
      </c>
      <c r="J98" s="94">
        <f t="shared" ref="J98:K99" si="32">J99</f>
        <v>2</v>
      </c>
      <c r="K98" s="94">
        <f t="shared" si="32"/>
        <v>35.700000000000003</v>
      </c>
    </row>
    <row r="99" spans="1:12" ht="31.5">
      <c r="A99" s="129" t="s">
        <v>148</v>
      </c>
      <c r="B99" s="9" t="s">
        <v>26</v>
      </c>
      <c r="C99" s="9" t="s">
        <v>63</v>
      </c>
      <c r="D99" s="9" t="s">
        <v>85</v>
      </c>
      <c r="E99" s="157">
        <v>1</v>
      </c>
      <c r="F99" s="122" t="s">
        <v>73</v>
      </c>
      <c r="G99" s="157">
        <v>43040</v>
      </c>
      <c r="H99" s="157">
        <v>200</v>
      </c>
      <c r="I99" s="94">
        <f>I100</f>
        <v>34.299999999999997</v>
      </c>
      <c r="J99" s="94">
        <f t="shared" si="32"/>
        <v>2</v>
      </c>
      <c r="K99" s="94">
        <f t="shared" si="32"/>
        <v>35.700000000000003</v>
      </c>
    </row>
    <row r="100" spans="1:12" ht="31.5">
      <c r="A100" s="129" t="s">
        <v>149</v>
      </c>
      <c r="B100" s="9" t="s">
        <v>26</v>
      </c>
      <c r="C100" s="9" t="s">
        <v>63</v>
      </c>
      <c r="D100" s="9" t="s">
        <v>85</v>
      </c>
      <c r="E100" s="157">
        <v>1</v>
      </c>
      <c r="F100" s="122" t="s">
        <v>73</v>
      </c>
      <c r="G100" s="157">
        <v>43040</v>
      </c>
      <c r="H100" s="157">
        <v>240</v>
      </c>
      <c r="I100" s="94">
        <f>'Прил 5'!J101</f>
        <v>34.299999999999997</v>
      </c>
      <c r="J100" s="94">
        <f>'Прил 5'!K101</f>
        <v>2</v>
      </c>
      <c r="K100" s="94">
        <f>'Прил 5'!L101</f>
        <v>35.700000000000003</v>
      </c>
    </row>
    <row r="101" spans="1:12">
      <c r="A101" s="180" t="s">
        <v>103</v>
      </c>
      <c r="B101" s="175" t="s">
        <v>66</v>
      </c>
      <c r="C101" s="175"/>
      <c r="D101" s="177"/>
      <c r="E101" s="175"/>
      <c r="F101" s="175"/>
      <c r="G101" s="175"/>
      <c r="H101" s="189"/>
      <c r="I101" s="172">
        <f t="shared" ref="I101:K106" si="33">I102</f>
        <v>240.9</v>
      </c>
      <c r="J101" s="172">
        <f t="shared" si="33"/>
        <v>207.4</v>
      </c>
      <c r="K101" s="172">
        <f t="shared" si="33"/>
        <v>163.9</v>
      </c>
    </row>
    <row r="102" spans="1:12">
      <c r="A102" s="195" t="s">
        <v>38</v>
      </c>
      <c r="B102" s="175" t="s">
        <v>66</v>
      </c>
      <c r="C102" s="175" t="s">
        <v>23</v>
      </c>
      <c r="D102" s="189"/>
      <c r="E102" s="175"/>
      <c r="F102" s="175"/>
      <c r="G102" s="175"/>
      <c r="H102" s="189"/>
      <c r="I102" s="172">
        <f>I103</f>
        <v>240.9</v>
      </c>
      <c r="J102" s="172">
        <f t="shared" si="33"/>
        <v>207.4</v>
      </c>
      <c r="K102" s="172">
        <f t="shared" si="33"/>
        <v>163.9</v>
      </c>
    </row>
    <row r="103" spans="1:12" ht="47.25">
      <c r="A103" s="150" t="s">
        <v>254</v>
      </c>
      <c r="B103" s="9" t="s">
        <v>66</v>
      </c>
      <c r="C103" s="9" t="s">
        <v>23</v>
      </c>
      <c r="D103" s="9">
        <v>89</v>
      </c>
      <c r="E103" s="9"/>
      <c r="F103" s="9"/>
      <c r="G103" s="9"/>
      <c r="H103" s="121"/>
      <c r="I103" s="94">
        <f>I104</f>
        <v>240.9</v>
      </c>
      <c r="J103" s="94">
        <f t="shared" si="33"/>
        <v>207.4</v>
      </c>
      <c r="K103" s="94">
        <f t="shared" si="33"/>
        <v>163.9</v>
      </c>
      <c r="L103" s="226"/>
    </row>
    <row r="104" spans="1:12" ht="47.25">
      <c r="A104" s="150" t="s">
        <v>255</v>
      </c>
      <c r="B104" s="9" t="s">
        <v>66</v>
      </c>
      <c r="C104" s="9" t="s">
        <v>23</v>
      </c>
      <c r="D104" s="9">
        <v>89</v>
      </c>
      <c r="E104" s="9">
        <v>1</v>
      </c>
      <c r="F104" s="9"/>
      <c r="G104" s="9"/>
      <c r="H104" s="121"/>
      <c r="I104" s="94">
        <f>I105</f>
        <v>240.9</v>
      </c>
      <c r="J104" s="94">
        <f t="shared" si="33"/>
        <v>207.4</v>
      </c>
      <c r="K104" s="94">
        <f t="shared" si="33"/>
        <v>163.9</v>
      </c>
      <c r="L104" s="226"/>
    </row>
    <row r="105" spans="1:12">
      <c r="A105" s="150" t="s">
        <v>143</v>
      </c>
      <c r="B105" s="196" t="s">
        <v>66</v>
      </c>
      <c r="C105" s="196" t="s">
        <v>23</v>
      </c>
      <c r="D105" s="154">
        <v>89</v>
      </c>
      <c r="E105" s="122">
        <v>1</v>
      </c>
      <c r="F105" s="122" t="s">
        <v>73</v>
      </c>
      <c r="G105" s="122" t="s">
        <v>105</v>
      </c>
      <c r="H105" s="154"/>
      <c r="I105" s="94">
        <f t="shared" si="33"/>
        <v>240.9</v>
      </c>
      <c r="J105" s="94">
        <f t="shared" si="33"/>
        <v>207.4</v>
      </c>
      <c r="K105" s="94">
        <f t="shared" si="33"/>
        <v>163.9</v>
      </c>
    </row>
    <row r="106" spans="1:12">
      <c r="A106" s="150" t="s">
        <v>144</v>
      </c>
      <c r="B106" s="196" t="s">
        <v>66</v>
      </c>
      <c r="C106" s="196" t="s">
        <v>23</v>
      </c>
      <c r="D106" s="154">
        <v>89</v>
      </c>
      <c r="E106" s="122">
        <v>1</v>
      </c>
      <c r="F106" s="122" t="s">
        <v>73</v>
      </c>
      <c r="G106" s="122" t="s">
        <v>105</v>
      </c>
      <c r="H106" s="154" t="s">
        <v>146</v>
      </c>
      <c r="I106" s="94">
        <f t="shared" si="33"/>
        <v>240.9</v>
      </c>
      <c r="J106" s="94">
        <f t="shared" si="33"/>
        <v>207.4</v>
      </c>
      <c r="K106" s="94">
        <f t="shared" si="33"/>
        <v>163.9</v>
      </c>
    </row>
    <row r="107" spans="1:12">
      <c r="A107" s="150" t="s">
        <v>145</v>
      </c>
      <c r="B107" s="196" t="s">
        <v>66</v>
      </c>
      <c r="C107" s="196" t="s">
        <v>23</v>
      </c>
      <c r="D107" s="154">
        <v>89</v>
      </c>
      <c r="E107" s="122">
        <v>1</v>
      </c>
      <c r="F107" s="122" t="s">
        <v>73</v>
      </c>
      <c r="G107" s="122" t="s">
        <v>105</v>
      </c>
      <c r="H107" s="154" t="s">
        <v>147</v>
      </c>
      <c r="I107" s="94">
        <f>'Прил 5'!J108</f>
        <v>240.9</v>
      </c>
      <c r="J107" s="94">
        <f>'Прил 5'!K108</f>
        <v>207.4</v>
      </c>
      <c r="K107" s="94">
        <f>'Прил 5'!L108</f>
        <v>163.9</v>
      </c>
    </row>
    <row r="108" spans="1:12">
      <c r="A108" s="176" t="s">
        <v>25</v>
      </c>
      <c r="B108" s="198" t="s">
        <v>67</v>
      </c>
      <c r="C108" s="198"/>
      <c r="D108" s="187"/>
      <c r="E108" s="146"/>
      <c r="F108" s="146"/>
      <c r="G108" s="146"/>
      <c r="H108" s="187"/>
      <c r="I108" s="172">
        <f t="shared" ref="I108:K113" si="34">I109</f>
        <v>3.3</v>
      </c>
      <c r="J108" s="172">
        <f t="shared" si="34"/>
        <v>3.3</v>
      </c>
      <c r="K108" s="172">
        <f t="shared" si="34"/>
        <v>3.3</v>
      </c>
    </row>
    <row r="109" spans="1:12" ht="31.5">
      <c r="A109" s="176" t="s">
        <v>106</v>
      </c>
      <c r="B109" s="146">
        <v>13</v>
      </c>
      <c r="C109" s="146" t="s">
        <v>23</v>
      </c>
      <c r="D109" s="184"/>
      <c r="E109" s="146"/>
      <c r="F109" s="146"/>
      <c r="G109" s="146"/>
      <c r="H109" s="187"/>
      <c r="I109" s="172">
        <f t="shared" si="34"/>
        <v>3.3</v>
      </c>
      <c r="J109" s="172">
        <f t="shared" si="34"/>
        <v>3.3</v>
      </c>
      <c r="K109" s="172">
        <f t="shared" si="34"/>
        <v>3.3</v>
      </c>
    </row>
    <row r="110" spans="1:12" ht="47.25">
      <c r="A110" s="150" t="s">
        <v>254</v>
      </c>
      <c r="B110" s="122" t="s">
        <v>67</v>
      </c>
      <c r="C110" s="122" t="s">
        <v>23</v>
      </c>
      <c r="D110" s="9">
        <v>89</v>
      </c>
      <c r="E110" s="9">
        <v>0</v>
      </c>
      <c r="F110" s="122"/>
      <c r="G110" s="122"/>
      <c r="H110" s="154"/>
      <c r="I110" s="94">
        <f t="shared" si="34"/>
        <v>3.3</v>
      </c>
      <c r="J110" s="94">
        <f t="shared" si="34"/>
        <v>3.3</v>
      </c>
      <c r="K110" s="94">
        <f t="shared" si="34"/>
        <v>3.3</v>
      </c>
    </row>
    <row r="111" spans="1:12" ht="47.25">
      <c r="A111" s="150" t="s">
        <v>255</v>
      </c>
      <c r="B111" s="122" t="s">
        <v>67</v>
      </c>
      <c r="C111" s="122" t="s">
        <v>23</v>
      </c>
      <c r="D111" s="9">
        <v>89</v>
      </c>
      <c r="E111" s="9">
        <v>1</v>
      </c>
      <c r="F111" s="122"/>
      <c r="G111" s="122"/>
      <c r="H111" s="154"/>
      <c r="I111" s="94">
        <f t="shared" si="34"/>
        <v>3.3</v>
      </c>
      <c r="J111" s="94">
        <f t="shared" si="34"/>
        <v>3.3</v>
      </c>
      <c r="K111" s="94">
        <f t="shared" si="34"/>
        <v>3.3</v>
      </c>
    </row>
    <row r="112" spans="1:12">
      <c r="A112" s="129" t="s">
        <v>107</v>
      </c>
      <c r="B112" s="122">
        <v>13</v>
      </c>
      <c r="C112" s="122" t="s">
        <v>23</v>
      </c>
      <c r="D112" s="124">
        <v>89</v>
      </c>
      <c r="E112" s="122">
        <v>1</v>
      </c>
      <c r="F112" s="122" t="s">
        <v>73</v>
      </c>
      <c r="G112" s="122">
        <v>41240</v>
      </c>
      <c r="H112" s="154"/>
      <c r="I112" s="94">
        <f t="shared" si="34"/>
        <v>3.3</v>
      </c>
      <c r="J112" s="94">
        <f t="shared" si="34"/>
        <v>3.3</v>
      </c>
      <c r="K112" s="94">
        <f t="shared" si="34"/>
        <v>3.3</v>
      </c>
    </row>
    <row r="113" spans="1:11">
      <c r="A113" s="129" t="s">
        <v>141</v>
      </c>
      <c r="B113" s="122">
        <v>13</v>
      </c>
      <c r="C113" s="122" t="s">
        <v>23</v>
      </c>
      <c r="D113" s="124">
        <v>89</v>
      </c>
      <c r="E113" s="122">
        <v>1</v>
      </c>
      <c r="F113" s="122" t="s">
        <v>73</v>
      </c>
      <c r="G113" s="122" t="s">
        <v>112</v>
      </c>
      <c r="H113" s="154" t="s">
        <v>142</v>
      </c>
      <c r="I113" s="94">
        <f t="shared" si="34"/>
        <v>3.3</v>
      </c>
      <c r="J113" s="94">
        <f t="shared" si="34"/>
        <v>3.3</v>
      </c>
      <c r="K113" s="94">
        <f t="shared" si="34"/>
        <v>3.3</v>
      </c>
    </row>
    <row r="114" spans="1:11">
      <c r="A114" s="156" t="s">
        <v>108</v>
      </c>
      <c r="B114" s="122">
        <v>13</v>
      </c>
      <c r="C114" s="122" t="s">
        <v>23</v>
      </c>
      <c r="D114" s="124">
        <v>89</v>
      </c>
      <c r="E114" s="122">
        <v>1</v>
      </c>
      <c r="F114" s="122" t="s">
        <v>73</v>
      </c>
      <c r="G114" s="122">
        <v>41240</v>
      </c>
      <c r="H114" s="154">
        <v>730</v>
      </c>
      <c r="I114" s="94">
        <f>'Прил 5'!J115</f>
        <v>3.3</v>
      </c>
      <c r="J114" s="94">
        <f>'Прил 5'!K115</f>
        <v>3.3</v>
      </c>
      <c r="K114" s="94">
        <f>'Прил 5'!L115</f>
        <v>3.3</v>
      </c>
    </row>
    <row r="115" spans="1:11">
      <c r="A115" s="156" t="s">
        <v>287</v>
      </c>
      <c r="B115" s="122" t="s">
        <v>268</v>
      </c>
      <c r="C115" s="122"/>
      <c r="D115" s="124"/>
      <c r="E115" s="122"/>
      <c r="F115" s="122"/>
      <c r="G115" s="122"/>
      <c r="H115" s="154"/>
      <c r="I115" s="94">
        <f t="shared" ref="I115:I120" si="35">I116</f>
        <v>0</v>
      </c>
      <c r="J115" s="94">
        <f t="shared" ref="J115:K119" si="36">J116</f>
        <v>41.9</v>
      </c>
      <c r="K115" s="94">
        <f t="shared" si="36"/>
        <v>94.4</v>
      </c>
    </row>
    <row r="116" spans="1:11">
      <c r="A116" s="156" t="s">
        <v>287</v>
      </c>
      <c r="B116" s="122" t="s">
        <v>268</v>
      </c>
      <c r="C116" s="122">
        <v>99</v>
      </c>
      <c r="D116" s="124"/>
      <c r="E116" s="122"/>
      <c r="F116" s="122"/>
      <c r="G116" s="122"/>
      <c r="H116" s="154"/>
      <c r="I116" s="94">
        <f t="shared" si="35"/>
        <v>0</v>
      </c>
      <c r="J116" s="94">
        <f t="shared" si="36"/>
        <v>41.9</v>
      </c>
      <c r="K116" s="94">
        <f t="shared" si="36"/>
        <v>94.4</v>
      </c>
    </row>
    <row r="117" spans="1:11" ht="47.25">
      <c r="A117" s="150" t="s">
        <v>254</v>
      </c>
      <c r="B117" s="122" t="s">
        <v>268</v>
      </c>
      <c r="C117" s="122">
        <v>99</v>
      </c>
      <c r="D117" s="122" t="s">
        <v>85</v>
      </c>
      <c r="E117" s="122" t="s">
        <v>71</v>
      </c>
      <c r="F117" s="122"/>
      <c r="G117" s="122"/>
      <c r="H117" s="154"/>
      <c r="I117" s="94">
        <f t="shared" si="35"/>
        <v>0</v>
      </c>
      <c r="J117" s="94">
        <f t="shared" si="36"/>
        <v>41.9</v>
      </c>
      <c r="K117" s="94">
        <f t="shared" si="36"/>
        <v>94.4</v>
      </c>
    </row>
    <row r="118" spans="1:11" ht="47.25">
      <c r="A118" s="150" t="s">
        <v>255</v>
      </c>
      <c r="B118" s="122" t="s">
        <v>268</v>
      </c>
      <c r="C118" s="122">
        <v>99</v>
      </c>
      <c r="D118" s="122" t="s">
        <v>85</v>
      </c>
      <c r="E118" s="122" t="s">
        <v>35</v>
      </c>
      <c r="F118" s="122"/>
      <c r="G118" s="122"/>
      <c r="H118" s="154"/>
      <c r="I118" s="94">
        <f t="shared" si="35"/>
        <v>0</v>
      </c>
      <c r="J118" s="94">
        <f t="shared" si="36"/>
        <v>41.9</v>
      </c>
      <c r="K118" s="94">
        <f t="shared" si="36"/>
        <v>94.4</v>
      </c>
    </row>
    <row r="119" spans="1:11">
      <c r="A119" s="156" t="s">
        <v>287</v>
      </c>
      <c r="B119" s="122" t="s">
        <v>268</v>
      </c>
      <c r="C119" s="122">
        <v>99</v>
      </c>
      <c r="D119" s="122" t="s">
        <v>85</v>
      </c>
      <c r="E119" s="122" t="s">
        <v>35</v>
      </c>
      <c r="F119" s="122" t="s">
        <v>73</v>
      </c>
      <c r="G119" s="122" t="s">
        <v>269</v>
      </c>
      <c r="H119" s="122"/>
      <c r="I119" s="94">
        <f t="shared" si="35"/>
        <v>0</v>
      </c>
      <c r="J119" s="94">
        <f t="shared" si="36"/>
        <v>41.9</v>
      </c>
      <c r="K119" s="94">
        <f t="shared" si="36"/>
        <v>94.4</v>
      </c>
    </row>
    <row r="120" spans="1:11">
      <c r="A120" s="156" t="s">
        <v>156</v>
      </c>
      <c r="B120" s="122" t="s">
        <v>268</v>
      </c>
      <c r="C120" s="122">
        <v>99</v>
      </c>
      <c r="D120" s="122" t="s">
        <v>85</v>
      </c>
      <c r="E120" s="122" t="s">
        <v>35</v>
      </c>
      <c r="F120" s="122" t="s">
        <v>73</v>
      </c>
      <c r="G120" s="122" t="s">
        <v>269</v>
      </c>
      <c r="H120" s="122" t="s">
        <v>157</v>
      </c>
      <c r="I120" s="194">
        <f t="shared" si="35"/>
        <v>0</v>
      </c>
      <c r="J120" s="194">
        <f>J121</f>
        <v>41.9</v>
      </c>
      <c r="K120" s="194">
        <f t="shared" ref="K120" si="37">K121</f>
        <v>94.4</v>
      </c>
    </row>
    <row r="121" spans="1:11">
      <c r="A121" s="156" t="s">
        <v>84</v>
      </c>
      <c r="B121" s="122" t="s">
        <v>268</v>
      </c>
      <c r="C121" s="122" t="s">
        <v>268</v>
      </c>
      <c r="D121" s="122" t="s">
        <v>85</v>
      </c>
      <c r="E121" s="122" t="s">
        <v>35</v>
      </c>
      <c r="F121" s="122" t="s">
        <v>73</v>
      </c>
      <c r="G121" s="122" t="s">
        <v>269</v>
      </c>
      <c r="H121" s="122" t="s">
        <v>86</v>
      </c>
      <c r="I121" s="194">
        <f>'Прил 5'!J122</f>
        <v>0</v>
      </c>
      <c r="J121" s="194">
        <f>'Прил 5'!K122</f>
        <v>41.9</v>
      </c>
      <c r="K121" s="194">
        <f>'Прил 5'!L122</f>
        <v>94.4</v>
      </c>
    </row>
  </sheetData>
  <autoFilter ref="A7:K121"/>
  <mergeCells count="9">
    <mergeCell ref="I1:K1"/>
    <mergeCell ref="A3:K3"/>
    <mergeCell ref="A5:A6"/>
    <mergeCell ref="B5:B6"/>
    <mergeCell ref="C5:C6"/>
    <mergeCell ref="D5:G6"/>
    <mergeCell ref="H5:H6"/>
    <mergeCell ref="I5:K5"/>
    <mergeCell ref="I2:K2"/>
  </mergeCells>
  <conditionalFormatting sqref="B47">
    <cfRule type="expression" dxfId="75" priority="41" stopIfTrue="1">
      <formula>$F47=""</formula>
    </cfRule>
    <cfRule type="expression" dxfId="74" priority="42" stopIfTrue="1">
      <formula>#REF!&lt;&gt;""</formula>
    </cfRule>
    <cfRule type="expression" dxfId="73" priority="43" stopIfTrue="1">
      <formula>AND($G47="",$F47&lt;&gt;"")</formula>
    </cfRule>
  </conditionalFormatting>
  <conditionalFormatting sqref="B67">
    <cfRule type="expression" dxfId="72" priority="38" stopIfTrue="1">
      <formula>$F67=""</formula>
    </cfRule>
    <cfRule type="expression" dxfId="71" priority="40" stopIfTrue="1">
      <formula>AND($G67="",$F67&lt;&gt;"")</formula>
    </cfRule>
  </conditionalFormatting>
  <conditionalFormatting sqref="A45">
    <cfRule type="expression" dxfId="70" priority="35" stopIfTrue="1">
      <formula>$F45=""</formula>
    </cfRule>
    <cfRule type="expression" dxfId="69" priority="36" stopIfTrue="1">
      <formula>#REF!&lt;&gt;""</formula>
    </cfRule>
    <cfRule type="expression" dxfId="68" priority="37" stopIfTrue="1">
      <formula>AND($G45="",$F45&lt;&gt;"")</formula>
    </cfRule>
  </conditionalFormatting>
  <conditionalFormatting sqref="A51">
    <cfRule type="expression" dxfId="67" priority="32" stopIfTrue="1">
      <formula>$F51=""</formula>
    </cfRule>
    <cfRule type="expression" dxfId="66" priority="33" stopIfTrue="1">
      <formula>$H51&lt;&gt;""</formula>
    </cfRule>
    <cfRule type="expression" dxfId="65" priority="34" stopIfTrue="1">
      <formula>AND($G51="",$F51&lt;&gt;"")</formula>
    </cfRule>
  </conditionalFormatting>
  <conditionalFormatting sqref="A95 A98">
    <cfRule type="expression" dxfId="64" priority="29" stopIfTrue="1">
      <formula>$F95=""</formula>
    </cfRule>
    <cfRule type="expression" dxfId="63" priority="31" stopIfTrue="1">
      <formula>AND($G95="",$F95&lt;&gt;"")</formula>
    </cfRule>
  </conditionalFormatting>
  <conditionalFormatting sqref="A98">
    <cfRule type="expression" dxfId="62" priority="26" stopIfTrue="1">
      <formula>$F98=""</formula>
    </cfRule>
    <cfRule type="expression" dxfId="61" priority="28" stopIfTrue="1">
      <formula>AND($G98="",$F98&lt;&gt;"")</formula>
    </cfRule>
  </conditionalFormatting>
  <conditionalFormatting sqref="A45">
    <cfRule type="expression" dxfId="60" priority="23" stopIfTrue="1">
      <formula>$F45=""</formula>
    </cfRule>
    <cfRule type="expression" dxfId="59" priority="24" stopIfTrue="1">
      <formula>#REF!&lt;&gt;""</formula>
    </cfRule>
    <cfRule type="expression" dxfId="58" priority="25" stopIfTrue="1">
      <formula>AND($G45="",$F45&lt;&gt;"")</formula>
    </cfRule>
  </conditionalFormatting>
  <conditionalFormatting sqref="A36">
    <cfRule type="expression" dxfId="57" priority="20" stopIfTrue="1">
      <formula>$F36=""</formula>
    </cfRule>
    <cfRule type="expression" dxfId="56" priority="21" stopIfTrue="1">
      <formula>#REF!&lt;&gt;""</formula>
    </cfRule>
    <cfRule type="expression" dxfId="55" priority="22" stopIfTrue="1">
      <formula>AND($G36="",$F36&lt;&gt;"")</formula>
    </cfRule>
  </conditionalFormatting>
  <conditionalFormatting sqref="F45 E92:E93">
    <cfRule type="expression" dxfId="54" priority="18" stopIfTrue="1">
      <formula>$C45=""</formula>
    </cfRule>
    <cfRule type="expression" dxfId="53" priority="19" stopIfTrue="1">
      <formula>$D45&lt;&gt;""</formula>
    </cfRule>
  </conditionalFormatting>
  <conditionalFormatting sqref="E45">
    <cfRule type="expression" dxfId="52" priority="16" stopIfTrue="1">
      <formula>$C45=""</formula>
    </cfRule>
    <cfRule type="expression" dxfId="51" priority="17" stopIfTrue="1">
      <formula>$D45&lt;&gt;""</formula>
    </cfRule>
  </conditionalFormatting>
  <conditionalFormatting sqref="B51">
    <cfRule type="expression" dxfId="50" priority="13" stopIfTrue="1">
      <formula>$F51=""</formula>
    </cfRule>
    <cfRule type="expression" dxfId="49" priority="14" stopIfTrue="1">
      <formula>#REF!&lt;&gt;""</formula>
    </cfRule>
    <cfRule type="expression" dxfId="48" priority="15" stopIfTrue="1">
      <formula>AND($G51="",$F51&lt;&gt;"")</formula>
    </cfRule>
  </conditionalFormatting>
  <conditionalFormatting sqref="F92:F94">
    <cfRule type="expression" dxfId="47" priority="9" stopIfTrue="1">
      <formula>$C92=""</formula>
    </cfRule>
    <cfRule type="expression" dxfId="46" priority="10" stopIfTrue="1">
      <formula>$D92&lt;&gt;""</formula>
    </cfRule>
  </conditionalFormatting>
  <conditionalFormatting sqref="F92:F94">
    <cfRule type="expression" dxfId="45" priority="5" stopIfTrue="1">
      <formula>$C92=""</formula>
    </cfRule>
    <cfRule type="expression" dxfId="44" priority="6" stopIfTrue="1">
      <formula>$D92&lt;&gt;""</formula>
    </cfRule>
  </conditionalFormatting>
  <conditionalFormatting sqref="F45">
    <cfRule type="expression" dxfId="43" priority="3" stopIfTrue="1">
      <formula>$C45=""</formula>
    </cfRule>
    <cfRule type="expression" dxfId="42" priority="4" stopIfTrue="1">
      <formula>$D45&lt;&gt;""</formula>
    </cfRule>
  </conditionalFormatting>
  <conditionalFormatting sqref="E45">
    <cfRule type="expression" dxfId="41" priority="1" stopIfTrue="1">
      <formula>$C45=""</formula>
    </cfRule>
    <cfRule type="expression" dxfId="40" priority="2" stopIfTrue="1">
      <formula>$D45&lt;&gt;""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B67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A95 A98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22"/>
  <sheetViews>
    <sheetView view="pageBreakPreview" zoomScale="63" zoomScaleNormal="75" zoomScaleSheetLayoutView="63" workbookViewId="0">
      <selection activeCell="H1" sqref="A1:L122"/>
    </sheetView>
  </sheetViews>
  <sheetFormatPr defaultColWidth="8.5703125" defaultRowHeight="15.75"/>
  <cols>
    <col min="1" max="1" width="86.7109375" style="88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45" customWidth="1"/>
    <col min="9" max="9" width="7.85546875" style="45" customWidth="1"/>
    <col min="10" max="10" width="16.85546875" style="91" customWidth="1"/>
    <col min="11" max="11" width="13.85546875" style="45" customWidth="1"/>
    <col min="12" max="12" width="15.85546875" style="45" customWidth="1"/>
    <col min="13" max="16384" width="8.5703125" style="45"/>
  </cols>
  <sheetData>
    <row r="1" spans="1:12">
      <c r="A1" s="160"/>
      <c r="B1" s="161"/>
      <c r="C1" s="161"/>
      <c r="D1" s="161"/>
      <c r="E1" s="161"/>
      <c r="F1" s="161"/>
      <c r="G1" s="162"/>
      <c r="H1" s="334" t="s">
        <v>161</v>
      </c>
      <c r="I1" s="334"/>
      <c r="J1" s="334"/>
      <c r="K1" s="334"/>
      <c r="L1" s="334"/>
    </row>
    <row r="2" spans="1:12" ht="93" customHeight="1">
      <c r="A2" s="160"/>
      <c r="B2" s="161"/>
      <c r="C2" s="161"/>
      <c r="D2" s="161"/>
      <c r="E2" s="161"/>
      <c r="F2" s="161"/>
      <c r="G2" s="162"/>
      <c r="H2" s="286"/>
      <c r="I2" s="286"/>
      <c r="J2" s="333" t="s">
        <v>311</v>
      </c>
      <c r="K2" s="333"/>
      <c r="L2" s="333"/>
    </row>
    <row r="3" spans="1:12" ht="57.75" customHeight="1">
      <c r="A3" s="343" t="s">
        <v>278</v>
      </c>
      <c r="B3" s="343"/>
      <c r="C3" s="343"/>
      <c r="D3" s="343"/>
      <c r="E3" s="343"/>
      <c r="F3" s="343"/>
      <c r="G3" s="343"/>
      <c r="H3" s="343"/>
      <c r="I3" s="343"/>
      <c r="J3" s="343"/>
      <c r="K3" s="343"/>
      <c r="L3" s="343"/>
    </row>
    <row r="4" spans="1:12">
      <c r="A4" s="160"/>
      <c r="B4" s="161"/>
      <c r="C4" s="161"/>
      <c r="D4" s="161"/>
      <c r="E4" s="161"/>
      <c r="F4" s="161"/>
      <c r="G4" s="161"/>
      <c r="H4" s="163"/>
      <c r="I4" s="163"/>
      <c r="J4" s="164"/>
      <c r="K4" s="163"/>
      <c r="L4" s="163"/>
    </row>
    <row r="5" spans="1:12">
      <c r="A5" s="345" t="s">
        <v>17</v>
      </c>
      <c r="B5" s="347" t="s">
        <v>28</v>
      </c>
      <c r="C5" s="349" t="s">
        <v>18</v>
      </c>
      <c r="D5" s="349" t="s">
        <v>29</v>
      </c>
      <c r="E5" s="337" t="s">
        <v>20</v>
      </c>
      <c r="F5" s="338"/>
      <c r="G5" s="338"/>
      <c r="H5" s="339"/>
      <c r="I5" s="349" t="s">
        <v>21</v>
      </c>
      <c r="J5" s="344" t="s">
        <v>68</v>
      </c>
      <c r="K5" s="344"/>
      <c r="L5" s="344"/>
    </row>
    <row r="6" spans="1:12">
      <c r="A6" s="346"/>
      <c r="B6" s="348"/>
      <c r="C6" s="350"/>
      <c r="D6" s="350"/>
      <c r="E6" s="340"/>
      <c r="F6" s="341"/>
      <c r="G6" s="341"/>
      <c r="H6" s="342"/>
      <c r="I6" s="350"/>
      <c r="J6" s="136" t="s">
        <v>219</v>
      </c>
      <c r="K6" s="281" t="s">
        <v>220</v>
      </c>
      <c r="L6" s="281" t="s">
        <v>276</v>
      </c>
    </row>
    <row r="7" spans="1:12">
      <c r="A7" s="165">
        <v>1</v>
      </c>
      <c r="B7" s="9">
        <v>2</v>
      </c>
      <c r="C7" s="9">
        <v>3</v>
      </c>
      <c r="D7" s="9">
        <v>4</v>
      </c>
      <c r="E7" s="9">
        <v>5</v>
      </c>
      <c r="F7" s="166">
        <v>6</v>
      </c>
      <c r="G7" s="9">
        <v>7</v>
      </c>
      <c r="H7" s="122">
        <v>8</v>
      </c>
      <c r="I7" s="122">
        <v>9</v>
      </c>
      <c r="J7" s="122">
        <v>10</v>
      </c>
      <c r="K7" s="122">
        <v>11</v>
      </c>
      <c r="L7" s="122">
        <v>12</v>
      </c>
    </row>
    <row r="8" spans="1:12" s="90" customFormat="1">
      <c r="A8" s="167" t="s">
        <v>30</v>
      </c>
      <c r="B8" s="168"/>
      <c r="C8" s="168"/>
      <c r="D8" s="168"/>
      <c r="E8" s="168"/>
      <c r="F8" s="169"/>
      <c r="G8" s="170"/>
      <c r="H8" s="171"/>
      <c r="I8" s="171"/>
      <c r="J8" s="306">
        <f>J9</f>
        <v>2469.23</v>
      </c>
      <c r="K8" s="172">
        <f t="shared" ref="K8:L8" si="0">K9</f>
        <v>1764.3000000000002</v>
      </c>
      <c r="L8" s="172">
        <f t="shared" si="0"/>
        <v>1975.8000000000002</v>
      </c>
    </row>
    <row r="9" spans="1:12" ht="31.5">
      <c r="A9" s="167" t="s">
        <v>246</v>
      </c>
      <c r="B9" s="168">
        <v>919</v>
      </c>
      <c r="C9" s="173"/>
      <c r="D9" s="173"/>
      <c r="E9" s="9"/>
      <c r="F9" s="9"/>
      <c r="G9" s="9"/>
      <c r="H9" s="9"/>
      <c r="I9" s="174"/>
      <c r="J9" s="306">
        <f>J10+J61+J80+J86+J102+J109+J70</f>
        <v>2469.23</v>
      </c>
      <c r="K9" s="172">
        <f>K10+K61+K80+K86+K102+K109+K70+K116</f>
        <v>1764.3000000000002</v>
      </c>
      <c r="L9" s="172">
        <f>L10+L61+L80+L86+L102+L109+L70+L116</f>
        <v>1975.8000000000002</v>
      </c>
    </row>
    <row r="10" spans="1:12">
      <c r="A10" s="167" t="s">
        <v>22</v>
      </c>
      <c r="B10" s="168">
        <v>919</v>
      </c>
      <c r="C10" s="168" t="s">
        <v>23</v>
      </c>
      <c r="D10" s="168"/>
      <c r="E10" s="175"/>
      <c r="F10" s="175"/>
      <c r="G10" s="175"/>
      <c r="H10" s="175"/>
      <c r="I10" s="169"/>
      <c r="J10" s="306">
        <f>J11+J20+J46+J52+J40</f>
        <v>1215.92</v>
      </c>
      <c r="K10" s="306">
        <f t="shared" ref="K10:L10" si="1">K11+K20+K46+K52+K40</f>
        <v>739.6</v>
      </c>
      <c r="L10" s="306">
        <f t="shared" si="1"/>
        <v>857.8</v>
      </c>
    </row>
    <row r="11" spans="1:12" ht="31.5">
      <c r="A11" s="176" t="s">
        <v>69</v>
      </c>
      <c r="B11" s="168">
        <v>919</v>
      </c>
      <c r="C11" s="175" t="s">
        <v>23</v>
      </c>
      <c r="D11" s="175" t="s">
        <v>62</v>
      </c>
      <c r="E11" s="175"/>
      <c r="F11" s="175"/>
      <c r="G11" s="175"/>
      <c r="H11" s="175"/>
      <c r="I11" s="177"/>
      <c r="J11" s="307">
        <f>J12</f>
        <v>444.09999999999997</v>
      </c>
      <c r="K11" s="178">
        <f t="shared" ref="K11:L15" si="2">K12</f>
        <v>234.2</v>
      </c>
      <c r="L11" s="178">
        <f t="shared" si="2"/>
        <v>295.95</v>
      </c>
    </row>
    <row r="12" spans="1:12">
      <c r="A12" s="150" t="s">
        <v>217</v>
      </c>
      <c r="B12" s="168">
        <v>919</v>
      </c>
      <c r="C12" s="9" t="s">
        <v>23</v>
      </c>
      <c r="D12" s="9" t="s">
        <v>62</v>
      </c>
      <c r="E12" s="9" t="s">
        <v>70</v>
      </c>
      <c r="F12" s="9"/>
      <c r="G12" s="9"/>
      <c r="H12" s="9"/>
      <c r="I12" s="123"/>
      <c r="J12" s="197">
        <f>J13</f>
        <v>444.09999999999997</v>
      </c>
      <c r="K12" s="179">
        <f t="shared" si="2"/>
        <v>234.2</v>
      </c>
      <c r="L12" s="179">
        <f t="shared" si="2"/>
        <v>295.95</v>
      </c>
    </row>
    <row r="13" spans="1:12">
      <c r="A13" s="129" t="s">
        <v>215</v>
      </c>
      <c r="B13" s="168">
        <v>919</v>
      </c>
      <c r="C13" s="9" t="s">
        <v>23</v>
      </c>
      <c r="D13" s="9" t="s">
        <v>62</v>
      </c>
      <c r="E13" s="9">
        <v>65</v>
      </c>
      <c r="F13" s="9">
        <v>1</v>
      </c>
      <c r="G13" s="175"/>
      <c r="H13" s="175"/>
      <c r="I13" s="177"/>
      <c r="J13" s="197">
        <f>J14+J17</f>
        <v>444.09999999999997</v>
      </c>
      <c r="K13" s="179">
        <f t="shared" ref="K13:L13" si="3">K14+K17</f>
        <v>234.2</v>
      </c>
      <c r="L13" s="179">
        <f t="shared" si="3"/>
        <v>295.95</v>
      </c>
    </row>
    <row r="14" spans="1:12">
      <c r="A14" s="151" t="s">
        <v>160</v>
      </c>
      <c r="B14" s="168">
        <v>919</v>
      </c>
      <c r="C14" s="122" t="s">
        <v>23</v>
      </c>
      <c r="D14" s="122" t="s">
        <v>62</v>
      </c>
      <c r="E14" s="122" t="s">
        <v>70</v>
      </c>
      <c r="F14" s="122" t="s">
        <v>35</v>
      </c>
      <c r="G14" s="122" t="s">
        <v>73</v>
      </c>
      <c r="H14" s="122" t="s">
        <v>74</v>
      </c>
      <c r="I14" s="177"/>
      <c r="J14" s="197">
        <f>J15</f>
        <v>343.4</v>
      </c>
      <c r="K14" s="179">
        <f t="shared" si="2"/>
        <v>234.2</v>
      </c>
      <c r="L14" s="179">
        <f t="shared" si="2"/>
        <v>295.95</v>
      </c>
    </row>
    <row r="15" spans="1:12" ht="47.25">
      <c r="A15" s="151" t="s">
        <v>152</v>
      </c>
      <c r="B15" s="168">
        <v>919</v>
      </c>
      <c r="C15" s="122" t="s">
        <v>23</v>
      </c>
      <c r="D15" s="122" t="s">
        <v>62</v>
      </c>
      <c r="E15" s="122" t="s">
        <v>70</v>
      </c>
      <c r="F15" s="122" t="s">
        <v>35</v>
      </c>
      <c r="G15" s="122" t="s">
        <v>73</v>
      </c>
      <c r="H15" s="122" t="s">
        <v>74</v>
      </c>
      <c r="I15" s="123" t="s">
        <v>154</v>
      </c>
      <c r="J15" s="197">
        <f>J16</f>
        <v>343.4</v>
      </c>
      <c r="K15" s="179">
        <f t="shared" si="2"/>
        <v>234.2</v>
      </c>
      <c r="L15" s="179">
        <f t="shared" si="2"/>
        <v>295.95</v>
      </c>
    </row>
    <row r="16" spans="1:12" ht="21" customHeight="1">
      <c r="A16" s="151" t="s">
        <v>153</v>
      </c>
      <c r="B16" s="168">
        <v>919</v>
      </c>
      <c r="C16" s="122" t="s">
        <v>23</v>
      </c>
      <c r="D16" s="122" t="s">
        <v>62</v>
      </c>
      <c r="E16" s="122" t="s">
        <v>70</v>
      </c>
      <c r="F16" s="122" t="s">
        <v>35</v>
      </c>
      <c r="G16" s="122" t="s">
        <v>73</v>
      </c>
      <c r="H16" s="122" t="s">
        <v>74</v>
      </c>
      <c r="I16" s="123" t="s">
        <v>155</v>
      </c>
      <c r="J16" s="197">
        <f>232+60+51.4</f>
        <v>343.4</v>
      </c>
      <c r="K16" s="179">
        <v>234.2</v>
      </c>
      <c r="L16" s="179">
        <v>295.95</v>
      </c>
    </row>
    <row r="17" spans="1:12" ht="39" customHeight="1">
      <c r="A17" s="129" t="s">
        <v>271</v>
      </c>
      <c r="B17" s="168">
        <v>919</v>
      </c>
      <c r="C17" s="122" t="s">
        <v>23</v>
      </c>
      <c r="D17" s="122" t="s">
        <v>62</v>
      </c>
      <c r="E17" s="122" t="s">
        <v>70</v>
      </c>
      <c r="F17" s="122" t="s">
        <v>35</v>
      </c>
      <c r="G17" s="122" t="s">
        <v>73</v>
      </c>
      <c r="H17" s="122" t="s">
        <v>270</v>
      </c>
      <c r="I17" s="123"/>
      <c r="J17" s="197">
        <f>J18</f>
        <v>100.7</v>
      </c>
      <c r="K17" s="179">
        <f t="shared" ref="K17:L17" si="4">K18</f>
        <v>0</v>
      </c>
      <c r="L17" s="179">
        <f t="shared" si="4"/>
        <v>0</v>
      </c>
    </row>
    <row r="18" spans="1:12" ht="35.25" customHeight="1">
      <c r="A18" s="151" t="s">
        <v>152</v>
      </c>
      <c r="B18" s="168">
        <v>919</v>
      </c>
      <c r="C18" s="122" t="s">
        <v>23</v>
      </c>
      <c r="D18" s="122" t="s">
        <v>62</v>
      </c>
      <c r="E18" s="122" t="s">
        <v>70</v>
      </c>
      <c r="F18" s="122" t="s">
        <v>35</v>
      </c>
      <c r="G18" s="122" t="s">
        <v>73</v>
      </c>
      <c r="H18" s="122" t="s">
        <v>270</v>
      </c>
      <c r="I18" s="123" t="s">
        <v>154</v>
      </c>
      <c r="J18" s="197">
        <f>J19</f>
        <v>100.7</v>
      </c>
      <c r="K18" s="179">
        <f t="shared" ref="K18:L18" si="5">K19</f>
        <v>0</v>
      </c>
      <c r="L18" s="179">
        <f t="shared" si="5"/>
        <v>0</v>
      </c>
    </row>
    <row r="19" spans="1:12" ht="21" customHeight="1">
      <c r="A19" s="151" t="s">
        <v>153</v>
      </c>
      <c r="B19" s="168">
        <v>919</v>
      </c>
      <c r="C19" s="122" t="s">
        <v>23</v>
      </c>
      <c r="D19" s="122" t="s">
        <v>62</v>
      </c>
      <c r="E19" s="122" t="s">
        <v>70</v>
      </c>
      <c r="F19" s="122" t="s">
        <v>35</v>
      </c>
      <c r="G19" s="122" t="s">
        <v>73</v>
      </c>
      <c r="H19" s="122" t="s">
        <v>270</v>
      </c>
      <c r="I19" s="123" t="s">
        <v>155</v>
      </c>
      <c r="J19" s="197">
        <v>100.7</v>
      </c>
      <c r="K19" s="179">
        <v>0</v>
      </c>
      <c r="L19" s="179">
        <v>0</v>
      </c>
    </row>
    <row r="20" spans="1:12" ht="47.25">
      <c r="A20" s="180" t="s">
        <v>110</v>
      </c>
      <c r="B20" s="168">
        <v>919</v>
      </c>
      <c r="C20" s="175" t="s">
        <v>23</v>
      </c>
      <c r="D20" s="175" t="s">
        <v>24</v>
      </c>
      <c r="E20" s="175"/>
      <c r="F20" s="175"/>
      <c r="G20" s="175"/>
      <c r="H20" s="175"/>
      <c r="I20" s="177"/>
      <c r="J20" s="307">
        <f>J21+J35</f>
        <v>766.6</v>
      </c>
      <c r="K20" s="178">
        <f>K21+K35</f>
        <v>502.90000000000003</v>
      </c>
      <c r="L20" s="178">
        <f>L21+L35</f>
        <v>560.85</v>
      </c>
    </row>
    <row r="21" spans="1:12">
      <c r="A21" s="150" t="s">
        <v>217</v>
      </c>
      <c r="B21" s="168">
        <v>919</v>
      </c>
      <c r="C21" s="9" t="s">
        <v>23</v>
      </c>
      <c r="D21" s="9" t="s">
        <v>24</v>
      </c>
      <c r="E21" s="9" t="s">
        <v>70</v>
      </c>
      <c r="F21" s="9"/>
      <c r="G21" s="9"/>
      <c r="H21" s="9"/>
      <c r="I21" s="123"/>
      <c r="J21" s="197">
        <f>J22</f>
        <v>766.5</v>
      </c>
      <c r="K21" s="179">
        <f>K22</f>
        <v>502.8</v>
      </c>
      <c r="L21" s="179">
        <f>L22</f>
        <v>560.75</v>
      </c>
    </row>
    <row r="22" spans="1:12" ht="18.600000000000001" customHeight="1">
      <c r="A22" s="150" t="s">
        <v>218</v>
      </c>
      <c r="B22" s="168">
        <v>919</v>
      </c>
      <c r="C22" s="122" t="s">
        <v>23</v>
      </c>
      <c r="D22" s="122" t="s">
        <v>24</v>
      </c>
      <c r="E22" s="122" t="s">
        <v>70</v>
      </c>
      <c r="F22" s="122" t="s">
        <v>36</v>
      </c>
      <c r="G22" s="175"/>
      <c r="H22" s="175"/>
      <c r="I22" s="177"/>
      <c r="J22" s="197">
        <f>J24+J26+J32</f>
        <v>766.5</v>
      </c>
      <c r="K22" s="179">
        <f t="shared" ref="K22:L22" si="6">K24+K26+K32</f>
        <v>502.8</v>
      </c>
      <c r="L22" s="179">
        <f t="shared" si="6"/>
        <v>560.75</v>
      </c>
    </row>
    <row r="23" spans="1:12">
      <c r="A23" s="151" t="s">
        <v>75</v>
      </c>
      <c r="B23" s="168">
        <v>919</v>
      </c>
      <c r="C23" s="122" t="s">
        <v>23</v>
      </c>
      <c r="D23" s="122" t="s">
        <v>24</v>
      </c>
      <c r="E23" s="122" t="s">
        <v>70</v>
      </c>
      <c r="F23" s="122" t="s">
        <v>36</v>
      </c>
      <c r="G23" s="122" t="s">
        <v>73</v>
      </c>
      <c r="H23" s="122" t="s">
        <v>76</v>
      </c>
      <c r="I23" s="177"/>
      <c r="J23" s="197">
        <f t="shared" ref="J23:L24" si="7">J24</f>
        <v>417.8</v>
      </c>
      <c r="K23" s="179">
        <f t="shared" si="7"/>
        <v>479.1</v>
      </c>
      <c r="L23" s="179">
        <f t="shared" si="7"/>
        <v>458.35</v>
      </c>
    </row>
    <row r="24" spans="1:12" ht="49.5" customHeight="1">
      <c r="A24" s="151" t="s">
        <v>152</v>
      </c>
      <c r="B24" s="168">
        <v>919</v>
      </c>
      <c r="C24" s="122" t="s">
        <v>23</v>
      </c>
      <c r="D24" s="122" t="s">
        <v>24</v>
      </c>
      <c r="E24" s="122" t="s">
        <v>70</v>
      </c>
      <c r="F24" s="122" t="s">
        <v>36</v>
      </c>
      <c r="G24" s="122" t="s">
        <v>73</v>
      </c>
      <c r="H24" s="122" t="s">
        <v>76</v>
      </c>
      <c r="I24" s="123" t="s">
        <v>154</v>
      </c>
      <c r="J24" s="197">
        <f t="shared" si="7"/>
        <v>417.8</v>
      </c>
      <c r="K24" s="179">
        <f t="shared" si="7"/>
        <v>479.1</v>
      </c>
      <c r="L24" s="179">
        <f t="shared" si="7"/>
        <v>458.35</v>
      </c>
    </row>
    <row r="25" spans="1:12">
      <c r="A25" s="151" t="s">
        <v>153</v>
      </c>
      <c r="B25" s="168">
        <v>919</v>
      </c>
      <c r="C25" s="122" t="s">
        <v>23</v>
      </c>
      <c r="D25" s="122" t="s">
        <v>24</v>
      </c>
      <c r="E25" s="122" t="s">
        <v>70</v>
      </c>
      <c r="F25" s="122" t="s">
        <v>36</v>
      </c>
      <c r="G25" s="122" t="s">
        <v>73</v>
      </c>
      <c r="H25" s="122" t="s">
        <v>76</v>
      </c>
      <c r="I25" s="123" t="s">
        <v>155</v>
      </c>
      <c r="J25" s="197">
        <v>417.8</v>
      </c>
      <c r="K25" s="179">
        <v>479.1</v>
      </c>
      <c r="L25" s="179">
        <v>458.35</v>
      </c>
    </row>
    <row r="26" spans="1:12">
      <c r="A26" s="129" t="s">
        <v>77</v>
      </c>
      <c r="B26" s="168">
        <v>919</v>
      </c>
      <c r="C26" s="122" t="s">
        <v>23</v>
      </c>
      <c r="D26" s="122" t="s">
        <v>24</v>
      </c>
      <c r="E26" s="122" t="s">
        <v>70</v>
      </c>
      <c r="F26" s="122" t="s">
        <v>36</v>
      </c>
      <c r="G26" s="122" t="s">
        <v>73</v>
      </c>
      <c r="H26" s="122" t="s">
        <v>78</v>
      </c>
      <c r="I26" s="123"/>
      <c r="J26" s="197">
        <f>J27+J29</f>
        <v>257.39999999999998</v>
      </c>
      <c r="K26" s="179">
        <f>K27+K29</f>
        <v>23.7</v>
      </c>
      <c r="L26" s="179">
        <f>L27+L29</f>
        <v>102.4</v>
      </c>
    </row>
    <row r="27" spans="1:12" ht="21.75" customHeight="1">
      <c r="A27" s="129" t="s">
        <v>148</v>
      </c>
      <c r="B27" s="168">
        <v>919</v>
      </c>
      <c r="C27" s="122" t="s">
        <v>23</v>
      </c>
      <c r="D27" s="122" t="s">
        <v>24</v>
      </c>
      <c r="E27" s="122" t="s">
        <v>70</v>
      </c>
      <c r="F27" s="122" t="s">
        <v>36</v>
      </c>
      <c r="G27" s="122" t="s">
        <v>73</v>
      </c>
      <c r="H27" s="122" t="s">
        <v>78</v>
      </c>
      <c r="I27" s="123" t="s">
        <v>150</v>
      </c>
      <c r="J27" s="197">
        <f t="shared" ref="J27:L27" si="8">J28</f>
        <v>220.9</v>
      </c>
      <c r="K27" s="179">
        <f t="shared" si="8"/>
        <v>11.7</v>
      </c>
      <c r="L27" s="179">
        <f t="shared" si="8"/>
        <v>90.4</v>
      </c>
    </row>
    <row r="28" spans="1:12" ht="31.5">
      <c r="A28" s="129" t="s">
        <v>149</v>
      </c>
      <c r="B28" s="168">
        <v>919</v>
      </c>
      <c r="C28" s="122" t="s">
        <v>23</v>
      </c>
      <c r="D28" s="122" t="s">
        <v>24</v>
      </c>
      <c r="E28" s="122" t="s">
        <v>70</v>
      </c>
      <c r="F28" s="122" t="s">
        <v>36</v>
      </c>
      <c r="G28" s="122" t="s">
        <v>73</v>
      </c>
      <c r="H28" s="122" t="s">
        <v>78</v>
      </c>
      <c r="I28" s="9" t="s">
        <v>151</v>
      </c>
      <c r="J28" s="197">
        <v>220.9</v>
      </c>
      <c r="K28" s="179">
        <v>11.7</v>
      </c>
      <c r="L28" s="179">
        <v>90.4</v>
      </c>
    </row>
    <row r="29" spans="1:12" s="90" customFormat="1">
      <c r="A29" s="156" t="s">
        <v>156</v>
      </c>
      <c r="B29" s="168">
        <v>919</v>
      </c>
      <c r="C29" s="9" t="s">
        <v>23</v>
      </c>
      <c r="D29" s="9" t="s">
        <v>24</v>
      </c>
      <c r="E29" s="122" t="s">
        <v>70</v>
      </c>
      <c r="F29" s="122" t="s">
        <v>36</v>
      </c>
      <c r="G29" s="122" t="s">
        <v>73</v>
      </c>
      <c r="H29" s="122" t="s">
        <v>78</v>
      </c>
      <c r="I29" s="166" t="s">
        <v>157</v>
      </c>
      <c r="J29" s="194">
        <f>J31+J30</f>
        <v>36.5</v>
      </c>
      <c r="K29" s="194">
        <f t="shared" ref="K29:L29" si="9">K31+K30</f>
        <v>12</v>
      </c>
      <c r="L29" s="194">
        <f t="shared" si="9"/>
        <v>12</v>
      </c>
    </row>
    <row r="30" spans="1:12" s="90" customFormat="1">
      <c r="A30" s="156" t="s">
        <v>302</v>
      </c>
      <c r="B30" s="168">
        <v>919</v>
      </c>
      <c r="C30" s="9" t="s">
        <v>23</v>
      </c>
      <c r="D30" s="9" t="s">
        <v>24</v>
      </c>
      <c r="E30" s="122" t="s">
        <v>70</v>
      </c>
      <c r="F30" s="122" t="s">
        <v>36</v>
      </c>
      <c r="G30" s="122" t="s">
        <v>73</v>
      </c>
      <c r="H30" s="122" t="s">
        <v>78</v>
      </c>
      <c r="I30" s="166" t="s">
        <v>301</v>
      </c>
      <c r="J30" s="194">
        <v>1</v>
      </c>
      <c r="K30" s="94">
        <v>0</v>
      </c>
      <c r="L30" s="94">
        <v>0</v>
      </c>
    </row>
    <row r="31" spans="1:12" s="90" customFormat="1">
      <c r="A31" s="156" t="s">
        <v>158</v>
      </c>
      <c r="B31" s="168">
        <v>919</v>
      </c>
      <c r="C31" s="9" t="s">
        <v>23</v>
      </c>
      <c r="D31" s="9" t="s">
        <v>24</v>
      </c>
      <c r="E31" s="9" t="s">
        <v>70</v>
      </c>
      <c r="F31" s="122" t="s">
        <v>36</v>
      </c>
      <c r="G31" s="122" t="s">
        <v>73</v>
      </c>
      <c r="H31" s="122" t="s">
        <v>78</v>
      </c>
      <c r="I31" s="166" t="s">
        <v>159</v>
      </c>
      <c r="J31" s="194">
        <v>35.5</v>
      </c>
      <c r="K31" s="94">
        <v>12</v>
      </c>
      <c r="L31" s="94">
        <v>12</v>
      </c>
    </row>
    <row r="32" spans="1:12" s="90" customFormat="1" ht="37.5" customHeight="1">
      <c r="A32" s="129" t="s">
        <v>271</v>
      </c>
      <c r="B32" s="168">
        <v>919</v>
      </c>
      <c r="C32" s="9" t="s">
        <v>23</v>
      </c>
      <c r="D32" s="9" t="s">
        <v>24</v>
      </c>
      <c r="E32" s="123" t="s">
        <v>70</v>
      </c>
      <c r="F32" s="122" t="s">
        <v>36</v>
      </c>
      <c r="G32" s="122" t="s">
        <v>73</v>
      </c>
      <c r="H32" s="122" t="s">
        <v>270</v>
      </c>
      <c r="I32" s="181"/>
      <c r="J32" s="194">
        <f>J33</f>
        <v>91.3</v>
      </c>
      <c r="K32" s="94">
        <f t="shared" ref="K32:L32" si="10">K33</f>
        <v>0</v>
      </c>
      <c r="L32" s="94">
        <f t="shared" si="10"/>
        <v>0</v>
      </c>
    </row>
    <row r="33" spans="1:12" s="90" customFormat="1" ht="47.25">
      <c r="A33" s="151" t="s">
        <v>152</v>
      </c>
      <c r="B33" s="168">
        <v>919</v>
      </c>
      <c r="C33" s="9" t="s">
        <v>23</v>
      </c>
      <c r="D33" s="9" t="s">
        <v>24</v>
      </c>
      <c r="E33" s="123" t="s">
        <v>70</v>
      </c>
      <c r="F33" s="122" t="s">
        <v>36</v>
      </c>
      <c r="G33" s="122" t="s">
        <v>73</v>
      </c>
      <c r="H33" s="122" t="s">
        <v>270</v>
      </c>
      <c r="I33" s="181" t="s">
        <v>154</v>
      </c>
      <c r="J33" s="194">
        <f>J34</f>
        <v>91.3</v>
      </c>
      <c r="K33" s="94">
        <f t="shared" ref="K33:L33" si="11">K34</f>
        <v>0</v>
      </c>
      <c r="L33" s="94">
        <f t="shared" si="11"/>
        <v>0</v>
      </c>
    </row>
    <row r="34" spans="1:12" s="90" customFormat="1">
      <c r="A34" s="151" t="s">
        <v>153</v>
      </c>
      <c r="B34" s="168">
        <v>919</v>
      </c>
      <c r="C34" s="9" t="s">
        <v>23</v>
      </c>
      <c r="D34" s="9" t="s">
        <v>24</v>
      </c>
      <c r="E34" s="123" t="s">
        <v>70</v>
      </c>
      <c r="F34" s="122" t="s">
        <v>36</v>
      </c>
      <c r="G34" s="122" t="s">
        <v>73</v>
      </c>
      <c r="H34" s="122" t="s">
        <v>270</v>
      </c>
      <c r="I34" s="181" t="s">
        <v>155</v>
      </c>
      <c r="J34" s="194">
        <v>91.3</v>
      </c>
      <c r="K34" s="94">
        <v>0</v>
      </c>
      <c r="L34" s="94">
        <v>0</v>
      </c>
    </row>
    <row r="35" spans="1:12" s="82" customFormat="1" ht="31.5">
      <c r="A35" s="150" t="s">
        <v>254</v>
      </c>
      <c r="B35" s="168">
        <v>919</v>
      </c>
      <c r="C35" s="9" t="s">
        <v>23</v>
      </c>
      <c r="D35" s="9" t="s">
        <v>24</v>
      </c>
      <c r="E35" s="123">
        <v>89</v>
      </c>
      <c r="F35" s="122"/>
      <c r="G35" s="122"/>
      <c r="H35" s="122"/>
      <c r="I35" s="181"/>
      <c r="J35" s="197">
        <f>J36</f>
        <v>0.1</v>
      </c>
      <c r="K35" s="179">
        <f t="shared" ref="K35:L38" si="12">K36</f>
        <v>0.1</v>
      </c>
      <c r="L35" s="179">
        <f t="shared" si="12"/>
        <v>0.1</v>
      </c>
    </row>
    <row r="36" spans="1:12" s="82" customFormat="1" ht="47.25">
      <c r="A36" s="150" t="s">
        <v>255</v>
      </c>
      <c r="B36" s="168">
        <v>919</v>
      </c>
      <c r="C36" s="9" t="s">
        <v>23</v>
      </c>
      <c r="D36" s="9" t="s">
        <v>24</v>
      </c>
      <c r="E36" s="123">
        <v>89</v>
      </c>
      <c r="F36" s="122" t="s">
        <v>35</v>
      </c>
      <c r="G36" s="122"/>
      <c r="H36" s="122"/>
      <c r="I36" s="181"/>
      <c r="J36" s="197">
        <f>J37</f>
        <v>0.1</v>
      </c>
      <c r="K36" s="179">
        <f t="shared" si="12"/>
        <v>0.1</v>
      </c>
      <c r="L36" s="179">
        <f t="shared" si="12"/>
        <v>0.1</v>
      </c>
    </row>
    <row r="37" spans="1:12" s="82" customFormat="1" ht="70.5" customHeight="1">
      <c r="A37" s="182" t="s">
        <v>216</v>
      </c>
      <c r="B37" s="168">
        <v>919</v>
      </c>
      <c r="C37" s="9" t="s">
        <v>23</v>
      </c>
      <c r="D37" s="9" t="s">
        <v>24</v>
      </c>
      <c r="E37" s="123">
        <v>89</v>
      </c>
      <c r="F37" s="122" t="s">
        <v>35</v>
      </c>
      <c r="G37" s="122" t="s">
        <v>73</v>
      </c>
      <c r="H37" s="122" t="s">
        <v>80</v>
      </c>
      <c r="I37" s="181"/>
      <c r="J37" s="197">
        <f>J38</f>
        <v>0.1</v>
      </c>
      <c r="K37" s="179">
        <f t="shared" si="12"/>
        <v>0.1</v>
      </c>
      <c r="L37" s="179">
        <f t="shared" si="12"/>
        <v>0.1</v>
      </c>
    </row>
    <row r="38" spans="1:12" s="82" customFormat="1" ht="18" customHeight="1">
      <c r="A38" s="129" t="s">
        <v>148</v>
      </c>
      <c r="B38" s="168">
        <v>919</v>
      </c>
      <c r="C38" s="9" t="s">
        <v>23</v>
      </c>
      <c r="D38" s="9" t="s">
        <v>24</v>
      </c>
      <c r="E38" s="123" t="s">
        <v>85</v>
      </c>
      <c r="F38" s="122" t="s">
        <v>35</v>
      </c>
      <c r="G38" s="122" t="s">
        <v>73</v>
      </c>
      <c r="H38" s="122" t="s">
        <v>80</v>
      </c>
      <c r="I38" s="181" t="s">
        <v>150</v>
      </c>
      <c r="J38" s="197">
        <f>J39</f>
        <v>0.1</v>
      </c>
      <c r="K38" s="179">
        <f t="shared" si="12"/>
        <v>0.1</v>
      </c>
      <c r="L38" s="179">
        <f t="shared" si="12"/>
        <v>0.1</v>
      </c>
    </row>
    <row r="39" spans="1:12" s="82" customFormat="1" ht="35.25" customHeight="1">
      <c r="A39" s="129" t="s">
        <v>149</v>
      </c>
      <c r="B39" s="168">
        <v>919</v>
      </c>
      <c r="C39" s="9" t="s">
        <v>23</v>
      </c>
      <c r="D39" s="9" t="s">
        <v>24</v>
      </c>
      <c r="E39" s="123" t="s">
        <v>85</v>
      </c>
      <c r="F39" s="122" t="s">
        <v>35</v>
      </c>
      <c r="G39" s="122" t="s">
        <v>73</v>
      </c>
      <c r="H39" s="122" t="s">
        <v>80</v>
      </c>
      <c r="I39" s="181" t="s">
        <v>151</v>
      </c>
      <c r="J39" s="197">
        <v>0.1</v>
      </c>
      <c r="K39" s="179">
        <v>0.1</v>
      </c>
      <c r="L39" s="179">
        <v>0.1</v>
      </c>
    </row>
    <row r="40" spans="1:12" s="82" customFormat="1" ht="21" customHeight="1">
      <c r="A40" s="176" t="s">
        <v>305</v>
      </c>
      <c r="B40" s="168">
        <v>919</v>
      </c>
      <c r="C40" s="175" t="s">
        <v>23</v>
      </c>
      <c r="D40" s="175" t="s">
        <v>306</v>
      </c>
      <c r="E40" s="177"/>
      <c r="F40" s="146"/>
      <c r="G40" s="146"/>
      <c r="H40" s="146"/>
      <c r="I40" s="312"/>
      <c r="J40" s="307">
        <f>J41</f>
        <v>3</v>
      </c>
      <c r="K40" s="307">
        <f t="shared" ref="K40:L44" si="13">K41</f>
        <v>0</v>
      </c>
      <c r="L40" s="307">
        <f t="shared" si="13"/>
        <v>0</v>
      </c>
    </row>
    <row r="41" spans="1:12" s="82" customFormat="1" ht="35.25" customHeight="1">
      <c r="A41" s="150" t="s">
        <v>254</v>
      </c>
      <c r="B41" s="168">
        <v>919</v>
      </c>
      <c r="C41" s="9" t="s">
        <v>23</v>
      </c>
      <c r="D41" s="9" t="s">
        <v>306</v>
      </c>
      <c r="E41" s="123"/>
      <c r="F41" s="122"/>
      <c r="G41" s="122"/>
      <c r="H41" s="122"/>
      <c r="I41" s="181"/>
      <c r="J41" s="197">
        <f>J42</f>
        <v>3</v>
      </c>
      <c r="K41" s="197">
        <f t="shared" si="13"/>
        <v>0</v>
      </c>
      <c r="L41" s="197">
        <f t="shared" si="13"/>
        <v>0</v>
      </c>
    </row>
    <row r="42" spans="1:12" s="82" customFormat="1" ht="35.25" customHeight="1">
      <c r="A42" s="150" t="s">
        <v>255</v>
      </c>
      <c r="B42" s="168">
        <v>919</v>
      </c>
      <c r="C42" s="9" t="s">
        <v>23</v>
      </c>
      <c r="D42" s="9" t="s">
        <v>306</v>
      </c>
      <c r="E42" s="123">
        <v>89</v>
      </c>
      <c r="F42" s="122" t="s">
        <v>35</v>
      </c>
      <c r="G42" s="122"/>
      <c r="H42" s="122"/>
      <c r="I42" s="181"/>
      <c r="J42" s="197">
        <f>J43</f>
        <v>3</v>
      </c>
      <c r="K42" s="197">
        <f t="shared" si="13"/>
        <v>0</v>
      </c>
      <c r="L42" s="197">
        <f t="shared" si="13"/>
        <v>0</v>
      </c>
    </row>
    <row r="43" spans="1:12" s="82" customFormat="1" ht="35.25" customHeight="1">
      <c r="A43" s="129" t="s">
        <v>310</v>
      </c>
      <c r="B43" s="168">
        <v>919</v>
      </c>
      <c r="C43" s="9" t="s">
        <v>23</v>
      </c>
      <c r="D43" s="9" t="s">
        <v>306</v>
      </c>
      <c r="E43" s="123" t="s">
        <v>85</v>
      </c>
      <c r="F43" s="122" t="s">
        <v>35</v>
      </c>
      <c r="G43" s="122" t="s">
        <v>73</v>
      </c>
      <c r="H43" s="122" t="s">
        <v>307</v>
      </c>
      <c r="I43" s="181"/>
      <c r="J43" s="197">
        <f>J44</f>
        <v>3</v>
      </c>
      <c r="K43" s="197">
        <f t="shared" si="13"/>
        <v>0</v>
      </c>
      <c r="L43" s="197">
        <f t="shared" si="13"/>
        <v>0</v>
      </c>
    </row>
    <row r="44" spans="1:12" s="82" customFormat="1" ht="21.75" customHeight="1">
      <c r="A44" s="129" t="s">
        <v>156</v>
      </c>
      <c r="B44" s="168">
        <v>919</v>
      </c>
      <c r="C44" s="9" t="s">
        <v>23</v>
      </c>
      <c r="D44" s="9" t="s">
        <v>306</v>
      </c>
      <c r="E44" s="123" t="s">
        <v>85</v>
      </c>
      <c r="F44" s="122" t="s">
        <v>35</v>
      </c>
      <c r="G44" s="122" t="s">
        <v>73</v>
      </c>
      <c r="H44" s="122" t="s">
        <v>307</v>
      </c>
      <c r="I44" s="181" t="s">
        <v>157</v>
      </c>
      <c r="J44" s="197">
        <f>J45</f>
        <v>3</v>
      </c>
      <c r="K44" s="197">
        <f t="shared" si="13"/>
        <v>0</v>
      </c>
      <c r="L44" s="197">
        <f t="shared" si="13"/>
        <v>0</v>
      </c>
    </row>
    <row r="45" spans="1:12" s="82" customFormat="1" ht="22.5" customHeight="1">
      <c r="A45" s="129" t="s">
        <v>308</v>
      </c>
      <c r="B45" s="168">
        <v>919</v>
      </c>
      <c r="C45" s="9" t="s">
        <v>23</v>
      </c>
      <c r="D45" s="9" t="s">
        <v>306</v>
      </c>
      <c r="E45" s="123" t="s">
        <v>85</v>
      </c>
      <c r="F45" s="122" t="s">
        <v>35</v>
      </c>
      <c r="G45" s="122" t="s">
        <v>73</v>
      </c>
      <c r="H45" s="122" t="s">
        <v>307</v>
      </c>
      <c r="I45" s="181" t="s">
        <v>309</v>
      </c>
      <c r="J45" s="197">
        <v>3</v>
      </c>
      <c r="K45" s="179">
        <v>0</v>
      </c>
      <c r="L45" s="179">
        <v>0</v>
      </c>
    </row>
    <row r="46" spans="1:12">
      <c r="A46" s="176" t="s">
        <v>81</v>
      </c>
      <c r="B46" s="168">
        <v>919</v>
      </c>
      <c r="C46" s="146" t="s">
        <v>23</v>
      </c>
      <c r="D46" s="146" t="s">
        <v>82</v>
      </c>
      <c r="E46" s="146"/>
      <c r="F46" s="183"/>
      <c r="G46" s="183"/>
      <c r="H46" s="184"/>
      <c r="I46" s="184"/>
      <c r="J46" s="307">
        <f>J47</f>
        <v>0.72</v>
      </c>
      <c r="K46" s="178">
        <f t="shared" ref="K46:L50" si="14">K47</f>
        <v>1</v>
      </c>
      <c r="L46" s="178">
        <f t="shared" si="14"/>
        <v>1</v>
      </c>
    </row>
    <row r="47" spans="1:12" ht="31.5">
      <c r="A47" s="128" t="s">
        <v>254</v>
      </c>
      <c r="B47" s="168">
        <v>919</v>
      </c>
      <c r="C47" s="122" t="s">
        <v>23</v>
      </c>
      <c r="D47" s="122" t="s">
        <v>82</v>
      </c>
      <c r="E47" s="123">
        <v>89</v>
      </c>
      <c r="F47" s="122"/>
      <c r="G47" s="122"/>
      <c r="H47" s="124"/>
      <c r="I47" s="124"/>
      <c r="J47" s="197">
        <f>J48</f>
        <v>0.72</v>
      </c>
      <c r="K47" s="179">
        <f t="shared" si="14"/>
        <v>1</v>
      </c>
      <c r="L47" s="179">
        <f t="shared" si="14"/>
        <v>1</v>
      </c>
    </row>
    <row r="48" spans="1:12" ht="47.25">
      <c r="A48" s="185" t="s">
        <v>255</v>
      </c>
      <c r="B48" s="168">
        <v>919</v>
      </c>
      <c r="C48" s="122" t="s">
        <v>23</v>
      </c>
      <c r="D48" s="122" t="s">
        <v>82</v>
      </c>
      <c r="E48" s="123">
        <v>89</v>
      </c>
      <c r="F48" s="122" t="s">
        <v>35</v>
      </c>
      <c r="G48" s="122"/>
      <c r="H48" s="124"/>
      <c r="I48" s="124"/>
      <c r="J48" s="197">
        <f>J49</f>
        <v>0.72</v>
      </c>
      <c r="K48" s="179">
        <f t="shared" si="14"/>
        <v>1</v>
      </c>
      <c r="L48" s="179">
        <f t="shared" si="14"/>
        <v>1</v>
      </c>
    </row>
    <row r="49" spans="1:13" ht="31.5">
      <c r="A49" s="129" t="s">
        <v>256</v>
      </c>
      <c r="B49" s="168">
        <v>919</v>
      </c>
      <c r="C49" s="122" t="s">
        <v>23</v>
      </c>
      <c r="D49" s="122" t="s">
        <v>82</v>
      </c>
      <c r="E49" s="123">
        <v>89</v>
      </c>
      <c r="F49" s="122" t="s">
        <v>35</v>
      </c>
      <c r="G49" s="122" t="s">
        <v>73</v>
      </c>
      <c r="H49" s="122" t="s">
        <v>83</v>
      </c>
      <c r="I49" s="124"/>
      <c r="J49" s="197">
        <f>J50</f>
        <v>0.72</v>
      </c>
      <c r="K49" s="179">
        <f t="shared" si="14"/>
        <v>1</v>
      </c>
      <c r="L49" s="179">
        <f t="shared" si="14"/>
        <v>1</v>
      </c>
    </row>
    <row r="50" spans="1:13">
      <c r="A50" s="156" t="s">
        <v>156</v>
      </c>
      <c r="B50" s="168">
        <v>919</v>
      </c>
      <c r="C50" s="122" t="s">
        <v>23</v>
      </c>
      <c r="D50" s="122" t="s">
        <v>82</v>
      </c>
      <c r="E50" s="123">
        <v>89</v>
      </c>
      <c r="F50" s="122" t="s">
        <v>35</v>
      </c>
      <c r="G50" s="122" t="s">
        <v>73</v>
      </c>
      <c r="H50" s="122" t="s">
        <v>83</v>
      </c>
      <c r="I50" s="124" t="s">
        <v>157</v>
      </c>
      <c r="J50" s="197">
        <f>J51</f>
        <v>0.72</v>
      </c>
      <c r="K50" s="179">
        <f t="shared" si="14"/>
        <v>1</v>
      </c>
      <c r="L50" s="179">
        <f t="shared" si="14"/>
        <v>1</v>
      </c>
    </row>
    <row r="51" spans="1:13" ht="17.25" customHeight="1">
      <c r="A51" s="129" t="s">
        <v>84</v>
      </c>
      <c r="B51" s="168">
        <v>919</v>
      </c>
      <c r="C51" s="122" t="s">
        <v>23</v>
      </c>
      <c r="D51" s="122" t="s">
        <v>82</v>
      </c>
      <c r="E51" s="122" t="s">
        <v>85</v>
      </c>
      <c r="F51" s="122" t="s">
        <v>35</v>
      </c>
      <c r="G51" s="122" t="s">
        <v>73</v>
      </c>
      <c r="H51" s="122" t="s">
        <v>83</v>
      </c>
      <c r="I51" s="124" t="s">
        <v>86</v>
      </c>
      <c r="J51" s="197">
        <f>1-0.28</f>
        <v>0.72</v>
      </c>
      <c r="K51" s="179">
        <v>1</v>
      </c>
      <c r="L51" s="179">
        <v>1</v>
      </c>
      <c r="M51" s="45">
        <v>-0.28000000000000003</v>
      </c>
    </row>
    <row r="52" spans="1:13">
      <c r="A52" s="129" t="s">
        <v>87</v>
      </c>
      <c r="B52" s="168">
        <v>919</v>
      </c>
      <c r="C52" s="186" t="s">
        <v>23</v>
      </c>
      <c r="D52" s="146" t="s">
        <v>67</v>
      </c>
      <c r="E52" s="9"/>
      <c r="F52" s="9"/>
      <c r="G52" s="9"/>
      <c r="H52" s="9"/>
      <c r="I52" s="166"/>
      <c r="J52" s="306">
        <f>J53+J57</f>
        <v>1.5</v>
      </c>
      <c r="K52" s="172">
        <f t="shared" ref="K52:L52" si="15">K53+K57</f>
        <v>1.5</v>
      </c>
      <c r="L52" s="172">
        <f t="shared" si="15"/>
        <v>0</v>
      </c>
    </row>
    <row r="53" spans="1:13" ht="37.5" customHeight="1">
      <c r="A53" s="148" t="s">
        <v>267</v>
      </c>
      <c r="B53" s="168">
        <v>919</v>
      </c>
      <c r="C53" s="9" t="s">
        <v>23</v>
      </c>
      <c r="D53" s="9" t="s">
        <v>67</v>
      </c>
      <c r="E53" s="9" t="s">
        <v>23</v>
      </c>
      <c r="F53" s="9"/>
      <c r="G53" s="9"/>
      <c r="H53" s="9"/>
      <c r="I53" s="166"/>
      <c r="J53" s="194">
        <f>J54</f>
        <v>1</v>
      </c>
      <c r="K53" s="94">
        <f t="shared" ref="K53:L55" si="16">K54</f>
        <v>1</v>
      </c>
      <c r="L53" s="94">
        <f t="shared" si="16"/>
        <v>0</v>
      </c>
    </row>
    <row r="54" spans="1:13" s="90" customFormat="1">
      <c r="A54" s="148" t="s">
        <v>88</v>
      </c>
      <c r="B54" s="168">
        <v>919</v>
      </c>
      <c r="C54" s="9" t="s">
        <v>23</v>
      </c>
      <c r="D54" s="9" t="s">
        <v>67</v>
      </c>
      <c r="E54" s="9" t="s">
        <v>23</v>
      </c>
      <c r="F54" s="9" t="s">
        <v>71</v>
      </c>
      <c r="G54" s="9" t="s">
        <v>73</v>
      </c>
      <c r="H54" s="9" t="s">
        <v>89</v>
      </c>
      <c r="I54" s="9"/>
      <c r="J54" s="194">
        <f>J55</f>
        <v>1</v>
      </c>
      <c r="K54" s="94">
        <f t="shared" si="16"/>
        <v>1</v>
      </c>
      <c r="L54" s="94">
        <f t="shared" si="16"/>
        <v>0</v>
      </c>
    </row>
    <row r="55" spans="1:13" s="90" customFormat="1" ht="16.5" customHeight="1">
      <c r="A55" s="129" t="s">
        <v>148</v>
      </c>
      <c r="B55" s="168">
        <v>919</v>
      </c>
      <c r="C55" s="9" t="s">
        <v>23</v>
      </c>
      <c r="D55" s="9" t="s">
        <v>67</v>
      </c>
      <c r="E55" s="9" t="s">
        <v>23</v>
      </c>
      <c r="F55" s="9" t="s">
        <v>71</v>
      </c>
      <c r="G55" s="9" t="s">
        <v>73</v>
      </c>
      <c r="H55" s="9" t="s">
        <v>89</v>
      </c>
      <c r="I55" s="9" t="s">
        <v>150</v>
      </c>
      <c r="J55" s="194">
        <f>J56</f>
        <v>1</v>
      </c>
      <c r="K55" s="94">
        <f t="shared" si="16"/>
        <v>1</v>
      </c>
      <c r="L55" s="94">
        <f t="shared" si="16"/>
        <v>0</v>
      </c>
    </row>
    <row r="56" spans="1:13" s="90" customFormat="1" ht="31.5">
      <c r="A56" s="129" t="s">
        <v>149</v>
      </c>
      <c r="B56" s="168">
        <v>919</v>
      </c>
      <c r="C56" s="9" t="s">
        <v>23</v>
      </c>
      <c r="D56" s="9" t="s">
        <v>67</v>
      </c>
      <c r="E56" s="9" t="s">
        <v>23</v>
      </c>
      <c r="F56" s="9" t="s">
        <v>71</v>
      </c>
      <c r="G56" s="9" t="s">
        <v>73</v>
      </c>
      <c r="H56" s="9" t="s">
        <v>89</v>
      </c>
      <c r="I56" s="9" t="s">
        <v>151</v>
      </c>
      <c r="J56" s="194">
        <v>1</v>
      </c>
      <c r="K56" s="94">
        <v>1</v>
      </c>
      <c r="L56" s="94">
        <v>0</v>
      </c>
    </row>
    <row r="57" spans="1:13" s="90" customFormat="1" ht="33.75" customHeight="1">
      <c r="A57" s="129" t="s">
        <v>265</v>
      </c>
      <c r="B57" s="168">
        <v>919</v>
      </c>
      <c r="C57" s="9" t="s">
        <v>23</v>
      </c>
      <c r="D57" s="9" t="s">
        <v>67</v>
      </c>
      <c r="E57" s="9" t="s">
        <v>90</v>
      </c>
      <c r="F57" s="9"/>
      <c r="G57" s="9"/>
      <c r="H57" s="9"/>
      <c r="I57" s="9"/>
      <c r="J57" s="194">
        <f>J58</f>
        <v>0.5</v>
      </c>
      <c r="K57" s="94">
        <f t="shared" ref="K57:L59" si="17">K58</f>
        <v>0.5</v>
      </c>
      <c r="L57" s="94">
        <f t="shared" si="17"/>
        <v>0</v>
      </c>
    </row>
    <row r="58" spans="1:13" s="90" customFormat="1">
      <c r="A58" s="129" t="s">
        <v>91</v>
      </c>
      <c r="B58" s="168">
        <v>919</v>
      </c>
      <c r="C58" s="9" t="s">
        <v>23</v>
      </c>
      <c r="D58" s="9" t="s">
        <v>67</v>
      </c>
      <c r="E58" s="9" t="s">
        <v>90</v>
      </c>
      <c r="F58" s="9" t="s">
        <v>71</v>
      </c>
      <c r="G58" s="9" t="s">
        <v>73</v>
      </c>
      <c r="H58" s="9" t="s">
        <v>92</v>
      </c>
      <c r="I58" s="9"/>
      <c r="J58" s="194">
        <f>J59</f>
        <v>0.5</v>
      </c>
      <c r="K58" s="94">
        <f t="shared" si="17"/>
        <v>0.5</v>
      </c>
      <c r="L58" s="94">
        <f t="shared" si="17"/>
        <v>0</v>
      </c>
    </row>
    <row r="59" spans="1:13" s="90" customFormat="1" ht="31.5">
      <c r="A59" s="129" t="s">
        <v>148</v>
      </c>
      <c r="B59" s="168">
        <v>919</v>
      </c>
      <c r="C59" s="9" t="s">
        <v>23</v>
      </c>
      <c r="D59" s="9" t="s">
        <v>67</v>
      </c>
      <c r="E59" s="9" t="s">
        <v>90</v>
      </c>
      <c r="F59" s="9" t="s">
        <v>71</v>
      </c>
      <c r="G59" s="9" t="s">
        <v>73</v>
      </c>
      <c r="H59" s="9" t="s">
        <v>92</v>
      </c>
      <c r="I59" s="9" t="s">
        <v>150</v>
      </c>
      <c r="J59" s="194">
        <f>J60</f>
        <v>0.5</v>
      </c>
      <c r="K59" s="94">
        <f t="shared" si="17"/>
        <v>0.5</v>
      </c>
      <c r="L59" s="94">
        <f t="shared" si="17"/>
        <v>0</v>
      </c>
    </row>
    <row r="60" spans="1:13" s="90" customFormat="1" ht="31.5">
      <c r="A60" s="129" t="s">
        <v>149</v>
      </c>
      <c r="B60" s="168">
        <v>919</v>
      </c>
      <c r="C60" s="9" t="s">
        <v>23</v>
      </c>
      <c r="D60" s="9" t="s">
        <v>67</v>
      </c>
      <c r="E60" s="9" t="s">
        <v>90</v>
      </c>
      <c r="F60" s="9" t="s">
        <v>71</v>
      </c>
      <c r="G60" s="9" t="s">
        <v>73</v>
      </c>
      <c r="H60" s="9" t="s">
        <v>92</v>
      </c>
      <c r="I60" s="9" t="s">
        <v>151</v>
      </c>
      <c r="J60" s="194">
        <v>0.5</v>
      </c>
      <c r="K60" s="94">
        <v>0.5</v>
      </c>
      <c r="L60" s="94">
        <v>0</v>
      </c>
    </row>
    <row r="61" spans="1:13">
      <c r="A61" s="176" t="s">
        <v>93</v>
      </c>
      <c r="B61" s="168">
        <v>919</v>
      </c>
      <c r="C61" s="146" t="s">
        <v>62</v>
      </c>
      <c r="D61" s="146"/>
      <c r="E61" s="184"/>
      <c r="F61" s="146"/>
      <c r="G61" s="146"/>
      <c r="H61" s="146"/>
      <c r="I61" s="187"/>
      <c r="J61" s="307">
        <f>J62</f>
        <v>86.800000000000011</v>
      </c>
      <c r="K61" s="178">
        <f>K62</f>
        <v>87.4</v>
      </c>
      <c r="L61" s="178">
        <f>L62</f>
        <v>90.1</v>
      </c>
    </row>
    <row r="62" spans="1:13">
      <c r="A62" s="180" t="s">
        <v>94</v>
      </c>
      <c r="B62" s="168">
        <v>919</v>
      </c>
      <c r="C62" s="188" t="s">
        <v>62</v>
      </c>
      <c r="D62" s="188" t="s">
        <v>63</v>
      </c>
      <c r="E62" s="177"/>
      <c r="F62" s="175"/>
      <c r="G62" s="175"/>
      <c r="H62" s="175"/>
      <c r="I62" s="189"/>
      <c r="J62" s="307">
        <f>J65</f>
        <v>86.800000000000011</v>
      </c>
      <c r="K62" s="178">
        <f>K65</f>
        <v>87.4</v>
      </c>
      <c r="L62" s="178">
        <f>L65</f>
        <v>90.1</v>
      </c>
    </row>
    <row r="63" spans="1:13" ht="31.5">
      <c r="A63" s="128" t="s">
        <v>254</v>
      </c>
      <c r="B63" s="168">
        <v>919</v>
      </c>
      <c r="C63" s="166" t="s">
        <v>62</v>
      </c>
      <c r="D63" s="166" t="s">
        <v>63</v>
      </c>
      <c r="E63" s="9">
        <v>89</v>
      </c>
      <c r="F63" s="9"/>
      <c r="G63" s="9"/>
      <c r="H63" s="9"/>
      <c r="I63" s="121"/>
      <c r="J63" s="197">
        <f t="shared" ref="J63:L64" si="18">J64</f>
        <v>86.800000000000011</v>
      </c>
      <c r="K63" s="179">
        <f t="shared" si="18"/>
        <v>87.4</v>
      </c>
      <c r="L63" s="179">
        <f t="shared" si="18"/>
        <v>90.1</v>
      </c>
    </row>
    <row r="64" spans="1:13" ht="47.25">
      <c r="A64" s="185" t="s">
        <v>255</v>
      </c>
      <c r="B64" s="168">
        <v>919</v>
      </c>
      <c r="C64" s="166" t="s">
        <v>62</v>
      </c>
      <c r="D64" s="166" t="s">
        <v>63</v>
      </c>
      <c r="E64" s="9">
        <v>89</v>
      </c>
      <c r="F64" s="9">
        <v>1</v>
      </c>
      <c r="G64" s="9"/>
      <c r="H64" s="9"/>
      <c r="I64" s="121"/>
      <c r="J64" s="197">
        <f t="shared" si="18"/>
        <v>86.800000000000011</v>
      </c>
      <c r="K64" s="179">
        <f t="shared" si="18"/>
        <v>87.4</v>
      </c>
      <c r="L64" s="179">
        <f t="shared" si="18"/>
        <v>90.1</v>
      </c>
    </row>
    <row r="65" spans="1:12" ht="31.5">
      <c r="A65" s="190" t="s">
        <v>279</v>
      </c>
      <c r="B65" s="168">
        <v>919</v>
      </c>
      <c r="C65" s="166" t="s">
        <v>62</v>
      </c>
      <c r="D65" s="166" t="s">
        <v>63</v>
      </c>
      <c r="E65" s="191">
        <v>89</v>
      </c>
      <c r="F65" s="9">
        <v>1</v>
      </c>
      <c r="G65" s="9" t="s">
        <v>73</v>
      </c>
      <c r="H65" s="9">
        <v>51180</v>
      </c>
      <c r="I65" s="121"/>
      <c r="J65" s="308">
        <f>J66+J68</f>
        <v>86.800000000000011</v>
      </c>
      <c r="K65" s="92">
        <f>K66+K68</f>
        <v>87.4</v>
      </c>
      <c r="L65" s="92">
        <f>L66+L68</f>
        <v>90.1</v>
      </c>
    </row>
    <row r="66" spans="1:12" ht="47.25">
      <c r="A66" s="151" t="s">
        <v>152</v>
      </c>
      <c r="B66" s="168">
        <v>919</v>
      </c>
      <c r="C66" s="166" t="s">
        <v>62</v>
      </c>
      <c r="D66" s="166" t="s">
        <v>63</v>
      </c>
      <c r="E66" s="191">
        <v>89</v>
      </c>
      <c r="F66" s="9">
        <v>1</v>
      </c>
      <c r="G66" s="9" t="s">
        <v>73</v>
      </c>
      <c r="H66" s="9" t="s">
        <v>95</v>
      </c>
      <c r="I66" s="121" t="s">
        <v>154</v>
      </c>
      <c r="J66" s="308">
        <f>J67</f>
        <v>82.9</v>
      </c>
      <c r="K66" s="92">
        <f>K67</f>
        <v>83.4</v>
      </c>
      <c r="L66" s="92">
        <f>L67</f>
        <v>86.1</v>
      </c>
    </row>
    <row r="67" spans="1:12">
      <c r="A67" s="151" t="s">
        <v>153</v>
      </c>
      <c r="B67" s="168">
        <v>919</v>
      </c>
      <c r="C67" s="166" t="s">
        <v>62</v>
      </c>
      <c r="D67" s="166" t="s">
        <v>63</v>
      </c>
      <c r="E67" s="191">
        <v>89</v>
      </c>
      <c r="F67" s="9">
        <v>1</v>
      </c>
      <c r="G67" s="9" t="s">
        <v>73</v>
      </c>
      <c r="H67" s="9" t="s">
        <v>95</v>
      </c>
      <c r="I67" s="121" t="s">
        <v>155</v>
      </c>
      <c r="J67" s="308">
        <v>82.9</v>
      </c>
      <c r="K67" s="92">
        <v>83.4</v>
      </c>
      <c r="L67" s="92">
        <v>86.1</v>
      </c>
    </row>
    <row r="68" spans="1:12" ht="18.75" customHeight="1">
      <c r="A68" s="129" t="s">
        <v>148</v>
      </c>
      <c r="B68" s="168">
        <v>919</v>
      </c>
      <c r="C68" s="166" t="s">
        <v>62</v>
      </c>
      <c r="D68" s="166" t="s">
        <v>63</v>
      </c>
      <c r="E68" s="191">
        <v>89</v>
      </c>
      <c r="F68" s="9">
        <v>1</v>
      </c>
      <c r="G68" s="9" t="s">
        <v>73</v>
      </c>
      <c r="H68" s="9">
        <v>51180</v>
      </c>
      <c r="I68" s="121" t="s">
        <v>150</v>
      </c>
      <c r="J68" s="308">
        <f t="shared" ref="J68:L68" si="19">J69</f>
        <v>3.9</v>
      </c>
      <c r="K68" s="92">
        <f t="shared" si="19"/>
        <v>4</v>
      </c>
      <c r="L68" s="92">
        <f t="shared" si="19"/>
        <v>4</v>
      </c>
    </row>
    <row r="69" spans="1:12" ht="31.5">
      <c r="A69" s="129" t="s">
        <v>149</v>
      </c>
      <c r="B69" s="168">
        <v>919</v>
      </c>
      <c r="C69" s="166" t="s">
        <v>62</v>
      </c>
      <c r="D69" s="166" t="s">
        <v>63</v>
      </c>
      <c r="E69" s="191">
        <v>89</v>
      </c>
      <c r="F69" s="9">
        <v>1</v>
      </c>
      <c r="G69" s="9" t="s">
        <v>73</v>
      </c>
      <c r="H69" s="9">
        <v>51180</v>
      </c>
      <c r="I69" s="121" t="s">
        <v>151</v>
      </c>
      <c r="J69" s="308">
        <v>3.9</v>
      </c>
      <c r="K69" s="92">
        <v>4</v>
      </c>
      <c r="L69" s="92">
        <v>4</v>
      </c>
    </row>
    <row r="70" spans="1:12">
      <c r="A70" s="176" t="s">
        <v>297</v>
      </c>
      <c r="B70" s="168">
        <v>919</v>
      </c>
      <c r="C70" s="188" t="s">
        <v>63</v>
      </c>
      <c r="D70" s="188"/>
      <c r="E70" s="188"/>
      <c r="F70" s="175"/>
      <c r="G70" s="175"/>
      <c r="H70" s="175"/>
      <c r="I70" s="189"/>
      <c r="J70" s="309">
        <f>J71</f>
        <v>28.310000000000002</v>
      </c>
      <c r="K70" s="192">
        <f t="shared" ref="K70:L72" si="20">K71</f>
        <v>0</v>
      </c>
      <c r="L70" s="192">
        <f t="shared" si="20"/>
        <v>0</v>
      </c>
    </row>
    <row r="71" spans="1:12" ht="31.5">
      <c r="A71" s="176" t="s">
        <v>300</v>
      </c>
      <c r="B71" s="168">
        <v>919</v>
      </c>
      <c r="C71" s="188" t="s">
        <v>63</v>
      </c>
      <c r="D71" s="188" t="s">
        <v>66</v>
      </c>
      <c r="E71" s="188"/>
      <c r="F71" s="175"/>
      <c r="G71" s="175"/>
      <c r="H71" s="175"/>
      <c r="I71" s="189"/>
      <c r="J71" s="308">
        <f>J72</f>
        <v>28.310000000000002</v>
      </c>
      <c r="K71" s="92">
        <f t="shared" si="20"/>
        <v>0</v>
      </c>
      <c r="L71" s="92">
        <f t="shared" si="20"/>
        <v>0</v>
      </c>
    </row>
    <row r="72" spans="1:12" ht="31.5">
      <c r="A72" s="128" t="s">
        <v>254</v>
      </c>
      <c r="B72" s="168">
        <v>919</v>
      </c>
      <c r="C72" s="166" t="s">
        <v>63</v>
      </c>
      <c r="D72" s="166" t="s">
        <v>66</v>
      </c>
      <c r="E72" s="166" t="s">
        <v>85</v>
      </c>
      <c r="F72" s="9"/>
      <c r="G72" s="9"/>
      <c r="H72" s="9"/>
      <c r="I72" s="121"/>
      <c r="J72" s="308">
        <f>J73</f>
        <v>28.310000000000002</v>
      </c>
      <c r="K72" s="92">
        <f t="shared" si="20"/>
        <v>0</v>
      </c>
      <c r="L72" s="92">
        <f t="shared" si="20"/>
        <v>0</v>
      </c>
    </row>
    <row r="73" spans="1:12" ht="47.25">
      <c r="A73" s="185" t="s">
        <v>255</v>
      </c>
      <c r="B73" s="168">
        <v>919</v>
      </c>
      <c r="C73" s="166" t="s">
        <v>63</v>
      </c>
      <c r="D73" s="166" t="s">
        <v>66</v>
      </c>
      <c r="E73" s="166" t="s">
        <v>85</v>
      </c>
      <c r="F73" s="9" t="s">
        <v>35</v>
      </c>
      <c r="G73" s="9"/>
      <c r="H73" s="9"/>
      <c r="I73" s="121"/>
      <c r="J73" s="308">
        <f>J74+J77</f>
        <v>28.310000000000002</v>
      </c>
      <c r="K73" s="92">
        <f t="shared" ref="K73:L73" si="21">K74+K77</f>
        <v>0</v>
      </c>
      <c r="L73" s="92">
        <f t="shared" si="21"/>
        <v>0</v>
      </c>
    </row>
    <row r="74" spans="1:12" ht="31.5">
      <c r="A74" s="129" t="s">
        <v>256</v>
      </c>
      <c r="B74" s="168">
        <v>919</v>
      </c>
      <c r="C74" s="166" t="s">
        <v>63</v>
      </c>
      <c r="D74" s="166" t="s">
        <v>66</v>
      </c>
      <c r="E74" s="166" t="s">
        <v>85</v>
      </c>
      <c r="F74" s="9" t="s">
        <v>35</v>
      </c>
      <c r="G74" s="9" t="s">
        <v>73</v>
      </c>
      <c r="H74" s="9" t="s">
        <v>83</v>
      </c>
      <c r="I74" s="121"/>
      <c r="J74" s="308">
        <f>J75</f>
        <v>0.28000000000000003</v>
      </c>
      <c r="K74" s="92">
        <f t="shared" ref="K74:L75" si="22">K75</f>
        <v>0</v>
      </c>
      <c r="L74" s="92">
        <f t="shared" si="22"/>
        <v>0</v>
      </c>
    </row>
    <row r="75" spans="1:12" ht="31.5">
      <c r="A75" s="129" t="s">
        <v>148</v>
      </c>
      <c r="B75" s="168">
        <v>919</v>
      </c>
      <c r="C75" s="166" t="s">
        <v>63</v>
      </c>
      <c r="D75" s="166" t="s">
        <v>66</v>
      </c>
      <c r="E75" s="166" t="s">
        <v>85</v>
      </c>
      <c r="F75" s="9" t="s">
        <v>35</v>
      </c>
      <c r="G75" s="9" t="s">
        <v>73</v>
      </c>
      <c r="H75" s="9" t="s">
        <v>83</v>
      </c>
      <c r="I75" s="121" t="s">
        <v>150</v>
      </c>
      <c r="J75" s="308">
        <f>J76</f>
        <v>0.28000000000000003</v>
      </c>
      <c r="K75" s="92">
        <f t="shared" si="22"/>
        <v>0</v>
      </c>
      <c r="L75" s="92">
        <f t="shared" si="22"/>
        <v>0</v>
      </c>
    </row>
    <row r="76" spans="1:12" ht="31.5">
      <c r="A76" s="129" t="s">
        <v>149</v>
      </c>
      <c r="B76" s="168">
        <v>919</v>
      </c>
      <c r="C76" s="166" t="s">
        <v>63</v>
      </c>
      <c r="D76" s="166" t="s">
        <v>66</v>
      </c>
      <c r="E76" s="166" t="s">
        <v>85</v>
      </c>
      <c r="F76" s="9" t="s">
        <v>35</v>
      </c>
      <c r="G76" s="9" t="s">
        <v>73</v>
      </c>
      <c r="H76" s="9" t="s">
        <v>83</v>
      </c>
      <c r="I76" s="121" t="s">
        <v>151</v>
      </c>
      <c r="J76" s="308">
        <v>0.28000000000000003</v>
      </c>
      <c r="K76" s="92">
        <v>0</v>
      </c>
      <c r="L76" s="92">
        <v>0</v>
      </c>
    </row>
    <row r="77" spans="1:12">
      <c r="A77" s="129" t="s">
        <v>298</v>
      </c>
      <c r="B77" s="168">
        <v>919</v>
      </c>
      <c r="C77" s="166" t="s">
        <v>63</v>
      </c>
      <c r="D77" s="166" t="s">
        <v>66</v>
      </c>
      <c r="E77" s="166" t="s">
        <v>85</v>
      </c>
      <c r="F77" s="9" t="s">
        <v>35</v>
      </c>
      <c r="G77" s="9" t="s">
        <v>73</v>
      </c>
      <c r="H77" s="9" t="s">
        <v>299</v>
      </c>
      <c r="I77" s="121"/>
      <c r="J77" s="308">
        <f>J78</f>
        <v>28.03</v>
      </c>
      <c r="K77" s="92">
        <f t="shared" ref="K77:L78" si="23">K78</f>
        <v>0</v>
      </c>
      <c r="L77" s="92">
        <f t="shared" si="23"/>
        <v>0</v>
      </c>
    </row>
    <row r="78" spans="1:12" ht="22.5" customHeight="1">
      <c r="A78" s="129" t="s">
        <v>148</v>
      </c>
      <c r="B78" s="168">
        <v>919</v>
      </c>
      <c r="C78" s="166" t="s">
        <v>63</v>
      </c>
      <c r="D78" s="166" t="s">
        <v>66</v>
      </c>
      <c r="E78" s="166" t="s">
        <v>85</v>
      </c>
      <c r="F78" s="9" t="s">
        <v>35</v>
      </c>
      <c r="G78" s="9" t="s">
        <v>73</v>
      </c>
      <c r="H78" s="9" t="s">
        <v>299</v>
      </c>
      <c r="I78" s="121" t="s">
        <v>150</v>
      </c>
      <c r="J78" s="308">
        <f>J79</f>
        <v>28.03</v>
      </c>
      <c r="K78" s="92">
        <f t="shared" si="23"/>
        <v>0</v>
      </c>
      <c r="L78" s="92">
        <f t="shared" si="23"/>
        <v>0</v>
      </c>
    </row>
    <row r="79" spans="1:12" ht="31.5">
      <c r="A79" s="129" t="s">
        <v>149</v>
      </c>
      <c r="B79" s="168">
        <v>919</v>
      </c>
      <c r="C79" s="166" t="s">
        <v>63</v>
      </c>
      <c r="D79" s="166" t="s">
        <v>66</v>
      </c>
      <c r="E79" s="166" t="s">
        <v>85</v>
      </c>
      <c r="F79" s="9" t="s">
        <v>35</v>
      </c>
      <c r="G79" s="9" t="s">
        <v>73</v>
      </c>
      <c r="H79" s="9" t="s">
        <v>299</v>
      </c>
      <c r="I79" s="121" t="s">
        <v>151</v>
      </c>
      <c r="J79" s="308">
        <v>28.03</v>
      </c>
      <c r="K79" s="92">
        <v>0</v>
      </c>
      <c r="L79" s="92">
        <v>0</v>
      </c>
    </row>
    <row r="80" spans="1:12">
      <c r="A80" s="180" t="s">
        <v>96</v>
      </c>
      <c r="B80" s="168">
        <v>919</v>
      </c>
      <c r="C80" s="188" t="s">
        <v>24</v>
      </c>
      <c r="D80" s="188"/>
      <c r="E80" s="175"/>
      <c r="F80" s="175"/>
      <c r="G80" s="175"/>
      <c r="H80" s="175"/>
      <c r="I80" s="175"/>
      <c r="J80" s="309">
        <f t="shared" ref="J80:L84" si="24">J81</f>
        <v>628.4</v>
      </c>
      <c r="K80" s="192">
        <f t="shared" si="24"/>
        <v>670.3</v>
      </c>
      <c r="L80" s="192">
        <f t="shared" si="24"/>
        <v>690.6</v>
      </c>
    </row>
    <row r="81" spans="1:13">
      <c r="A81" s="180" t="s">
        <v>97</v>
      </c>
      <c r="B81" s="168">
        <v>919</v>
      </c>
      <c r="C81" s="175" t="s">
        <v>24</v>
      </c>
      <c r="D81" s="175" t="s">
        <v>65</v>
      </c>
      <c r="E81" s="193"/>
      <c r="F81" s="193"/>
      <c r="G81" s="193"/>
      <c r="H81" s="193"/>
      <c r="I81" s="175"/>
      <c r="J81" s="308">
        <f t="shared" si="24"/>
        <v>628.4</v>
      </c>
      <c r="K81" s="92">
        <f t="shared" si="24"/>
        <v>670.3</v>
      </c>
      <c r="L81" s="92">
        <f t="shared" si="24"/>
        <v>690.6</v>
      </c>
    </row>
    <row r="82" spans="1:13" ht="47.25">
      <c r="A82" s="128" t="s">
        <v>266</v>
      </c>
      <c r="B82" s="168">
        <v>919</v>
      </c>
      <c r="C82" s="122" t="s">
        <v>24</v>
      </c>
      <c r="D82" s="122" t="s">
        <v>65</v>
      </c>
      <c r="E82" s="122" t="s">
        <v>67</v>
      </c>
      <c r="F82" s="122"/>
      <c r="G82" s="122"/>
      <c r="H82" s="122"/>
      <c r="I82" s="9"/>
      <c r="J82" s="308">
        <f>J83</f>
        <v>628.4</v>
      </c>
      <c r="K82" s="92">
        <f>K83</f>
        <v>670.3</v>
      </c>
      <c r="L82" s="92">
        <f>L83</f>
        <v>690.6</v>
      </c>
    </row>
    <row r="83" spans="1:13" ht="141.75">
      <c r="A83" s="285" t="s">
        <v>284</v>
      </c>
      <c r="B83" s="168">
        <v>919</v>
      </c>
      <c r="C83" s="122" t="s">
        <v>24</v>
      </c>
      <c r="D83" s="122" t="s">
        <v>65</v>
      </c>
      <c r="E83" s="122" t="s">
        <v>67</v>
      </c>
      <c r="F83" s="122" t="s">
        <v>71</v>
      </c>
      <c r="G83" s="122" t="s">
        <v>73</v>
      </c>
      <c r="H83" s="122" t="s">
        <v>98</v>
      </c>
      <c r="I83" s="9"/>
      <c r="J83" s="308">
        <f t="shared" si="24"/>
        <v>628.4</v>
      </c>
      <c r="K83" s="92">
        <f t="shared" si="24"/>
        <v>670.3</v>
      </c>
      <c r="L83" s="92">
        <f t="shared" si="24"/>
        <v>690.6</v>
      </c>
    </row>
    <row r="84" spans="1:13" ht="18.75" customHeight="1">
      <c r="A84" s="129" t="s">
        <v>148</v>
      </c>
      <c r="B84" s="168">
        <v>919</v>
      </c>
      <c r="C84" s="122" t="s">
        <v>24</v>
      </c>
      <c r="D84" s="122" t="s">
        <v>65</v>
      </c>
      <c r="E84" s="122" t="s">
        <v>67</v>
      </c>
      <c r="F84" s="122" t="s">
        <v>71</v>
      </c>
      <c r="G84" s="122" t="s">
        <v>73</v>
      </c>
      <c r="H84" s="122" t="s">
        <v>98</v>
      </c>
      <c r="I84" s="9" t="s">
        <v>150</v>
      </c>
      <c r="J84" s="308">
        <f t="shared" si="24"/>
        <v>628.4</v>
      </c>
      <c r="K84" s="92">
        <f t="shared" si="24"/>
        <v>670.3</v>
      </c>
      <c r="L84" s="92">
        <f t="shared" si="24"/>
        <v>690.6</v>
      </c>
    </row>
    <row r="85" spans="1:13" ht="33.75" customHeight="1">
      <c r="A85" s="129" t="s">
        <v>149</v>
      </c>
      <c r="B85" s="168">
        <v>919</v>
      </c>
      <c r="C85" s="122" t="s">
        <v>24</v>
      </c>
      <c r="D85" s="122" t="s">
        <v>65</v>
      </c>
      <c r="E85" s="122" t="s">
        <v>67</v>
      </c>
      <c r="F85" s="122" t="s">
        <v>71</v>
      </c>
      <c r="G85" s="122" t="s">
        <v>73</v>
      </c>
      <c r="H85" s="122" t="s">
        <v>98</v>
      </c>
      <c r="I85" s="9" t="s">
        <v>151</v>
      </c>
      <c r="J85" s="194">
        <v>628.4</v>
      </c>
      <c r="K85" s="194">
        <v>670.3</v>
      </c>
      <c r="L85" s="194">
        <v>690.6</v>
      </c>
    </row>
    <row r="86" spans="1:13">
      <c r="A86" s="180" t="s">
        <v>27</v>
      </c>
      <c r="B86" s="168">
        <v>919</v>
      </c>
      <c r="C86" s="175" t="s">
        <v>26</v>
      </c>
      <c r="D86" s="175"/>
      <c r="E86" s="175"/>
      <c r="F86" s="175"/>
      <c r="G86" s="175"/>
      <c r="H86" s="93"/>
      <c r="I86" s="93"/>
      <c r="J86" s="306">
        <f>J87+J93</f>
        <v>265.60000000000002</v>
      </c>
      <c r="K86" s="172">
        <f>K87+K93</f>
        <v>14.4</v>
      </c>
      <c r="L86" s="172">
        <f>L87+L93</f>
        <v>75.700000000000017</v>
      </c>
    </row>
    <row r="87" spans="1:13">
      <c r="A87" s="180" t="s">
        <v>99</v>
      </c>
      <c r="B87" s="168">
        <v>919</v>
      </c>
      <c r="C87" s="175" t="s">
        <v>26</v>
      </c>
      <c r="D87" s="175" t="s">
        <v>62</v>
      </c>
      <c r="E87" s="175"/>
      <c r="F87" s="175"/>
      <c r="G87" s="175"/>
      <c r="H87" s="171"/>
      <c r="I87" s="171"/>
      <c r="J87" s="306">
        <f>J88</f>
        <v>157.6</v>
      </c>
      <c r="K87" s="172">
        <f t="shared" ref="K87:L87" si="25">K88</f>
        <v>0.4</v>
      </c>
      <c r="L87" s="172">
        <f t="shared" si="25"/>
        <v>0.4</v>
      </c>
    </row>
    <row r="88" spans="1:13" ht="31.5">
      <c r="A88" s="128" t="s">
        <v>254</v>
      </c>
      <c r="B88" s="168">
        <v>919</v>
      </c>
      <c r="C88" s="9" t="s">
        <v>26</v>
      </c>
      <c r="D88" s="9" t="s">
        <v>62</v>
      </c>
      <c r="E88" s="9" t="s">
        <v>85</v>
      </c>
      <c r="F88" s="9"/>
      <c r="G88" s="9"/>
      <c r="H88" s="93"/>
      <c r="I88" s="93"/>
      <c r="J88" s="194">
        <f>J89</f>
        <v>157.6</v>
      </c>
      <c r="K88" s="94">
        <f t="shared" ref="K88:L88" si="26">K89</f>
        <v>0.4</v>
      </c>
      <c r="L88" s="94">
        <f t="shared" si="26"/>
        <v>0.4</v>
      </c>
    </row>
    <row r="89" spans="1:13" ht="47.25">
      <c r="A89" s="185" t="s">
        <v>255</v>
      </c>
      <c r="B89" s="168">
        <v>919</v>
      </c>
      <c r="C89" s="9" t="s">
        <v>26</v>
      </c>
      <c r="D89" s="9" t="s">
        <v>62</v>
      </c>
      <c r="E89" s="9" t="s">
        <v>85</v>
      </c>
      <c r="F89" s="9" t="s">
        <v>35</v>
      </c>
      <c r="G89" s="9"/>
      <c r="H89" s="93"/>
      <c r="I89" s="93"/>
      <c r="J89" s="194">
        <f>J90</f>
        <v>157.6</v>
      </c>
      <c r="K89" s="94">
        <f t="shared" ref="K89:L89" si="27">K90</f>
        <v>0.4</v>
      </c>
      <c r="L89" s="94">
        <f t="shared" si="27"/>
        <v>0.4</v>
      </c>
    </row>
    <row r="90" spans="1:13" ht="72" customHeight="1">
      <c r="A90" s="148" t="s">
        <v>285</v>
      </c>
      <c r="B90" s="168">
        <v>919</v>
      </c>
      <c r="C90" s="9" t="s">
        <v>26</v>
      </c>
      <c r="D90" s="9" t="s">
        <v>62</v>
      </c>
      <c r="E90" s="9">
        <v>89</v>
      </c>
      <c r="F90" s="9">
        <v>1</v>
      </c>
      <c r="G90" s="9" t="s">
        <v>73</v>
      </c>
      <c r="H90" s="9" t="s">
        <v>100</v>
      </c>
      <c r="I90" s="121"/>
      <c r="J90" s="194">
        <f t="shared" ref="J90:L91" si="28">J91</f>
        <v>157.6</v>
      </c>
      <c r="K90" s="94">
        <f t="shared" si="28"/>
        <v>0.4</v>
      </c>
      <c r="L90" s="94">
        <f t="shared" si="28"/>
        <v>0.4</v>
      </c>
    </row>
    <row r="91" spans="1:13" ht="19.5" customHeight="1">
      <c r="A91" s="129" t="s">
        <v>148</v>
      </c>
      <c r="B91" s="168">
        <v>919</v>
      </c>
      <c r="C91" s="9" t="s">
        <v>26</v>
      </c>
      <c r="D91" s="9" t="s">
        <v>62</v>
      </c>
      <c r="E91" s="9">
        <v>89</v>
      </c>
      <c r="F91" s="9">
        <v>1</v>
      </c>
      <c r="G91" s="9" t="s">
        <v>73</v>
      </c>
      <c r="H91" s="9" t="s">
        <v>100</v>
      </c>
      <c r="I91" s="121" t="s">
        <v>150</v>
      </c>
      <c r="J91" s="194">
        <f t="shared" si="28"/>
        <v>157.6</v>
      </c>
      <c r="K91" s="94">
        <f t="shared" si="28"/>
        <v>0.4</v>
      </c>
      <c r="L91" s="94">
        <f t="shared" si="28"/>
        <v>0.4</v>
      </c>
    </row>
    <row r="92" spans="1:13" ht="31.5">
      <c r="A92" s="129" t="s">
        <v>149</v>
      </c>
      <c r="B92" s="168">
        <v>919</v>
      </c>
      <c r="C92" s="9" t="s">
        <v>26</v>
      </c>
      <c r="D92" s="9" t="s">
        <v>62</v>
      </c>
      <c r="E92" s="9">
        <v>89</v>
      </c>
      <c r="F92" s="9">
        <v>1</v>
      </c>
      <c r="G92" s="9" t="s">
        <v>73</v>
      </c>
      <c r="H92" s="9" t="s">
        <v>100</v>
      </c>
      <c r="I92" s="121" t="s">
        <v>151</v>
      </c>
      <c r="J92" s="194">
        <f>0.4+40+117.2</f>
        <v>157.6</v>
      </c>
      <c r="K92" s="94">
        <v>0.4</v>
      </c>
      <c r="L92" s="94">
        <v>0.4</v>
      </c>
      <c r="M92" s="45">
        <v>40</v>
      </c>
    </row>
    <row r="93" spans="1:13">
      <c r="A93" s="180" t="s">
        <v>101</v>
      </c>
      <c r="B93" s="168">
        <v>919</v>
      </c>
      <c r="C93" s="175" t="s">
        <v>26</v>
      </c>
      <c r="D93" s="175" t="s">
        <v>63</v>
      </c>
      <c r="E93" s="175"/>
      <c r="F93" s="175"/>
      <c r="G93" s="183"/>
      <c r="H93" s="171"/>
      <c r="I93" s="171"/>
      <c r="J93" s="306">
        <f>J94</f>
        <v>108</v>
      </c>
      <c r="K93" s="172">
        <f>K94</f>
        <v>14</v>
      </c>
      <c r="L93" s="172">
        <f>L94</f>
        <v>75.300000000000011</v>
      </c>
    </row>
    <row r="94" spans="1:13" ht="31.5">
      <c r="A94" s="128" t="s">
        <v>254</v>
      </c>
      <c r="B94" s="168">
        <v>919</v>
      </c>
      <c r="C94" s="9" t="s">
        <v>26</v>
      </c>
      <c r="D94" s="9" t="s">
        <v>63</v>
      </c>
      <c r="E94" s="9" t="s">
        <v>85</v>
      </c>
      <c r="F94" s="9"/>
      <c r="G94" s="183"/>
      <c r="H94" s="93"/>
      <c r="I94" s="93"/>
      <c r="J94" s="194">
        <f>J95</f>
        <v>108</v>
      </c>
      <c r="K94" s="94">
        <f t="shared" ref="K94:L94" si="29">K95</f>
        <v>14</v>
      </c>
      <c r="L94" s="94">
        <f t="shared" si="29"/>
        <v>75.300000000000011</v>
      </c>
    </row>
    <row r="95" spans="1:13" ht="47.25">
      <c r="A95" s="185" t="s">
        <v>255</v>
      </c>
      <c r="B95" s="168">
        <v>919</v>
      </c>
      <c r="C95" s="9" t="s">
        <v>26</v>
      </c>
      <c r="D95" s="9" t="s">
        <v>63</v>
      </c>
      <c r="E95" s="9" t="s">
        <v>85</v>
      </c>
      <c r="F95" s="157">
        <v>1</v>
      </c>
      <c r="G95" s="183"/>
      <c r="H95" s="93"/>
      <c r="I95" s="93"/>
      <c r="J95" s="194">
        <f>J96+J99</f>
        <v>108</v>
      </c>
      <c r="K95" s="94">
        <f t="shared" ref="K95:L95" si="30">K96+K99</f>
        <v>14</v>
      </c>
      <c r="L95" s="94">
        <f t="shared" si="30"/>
        <v>75.300000000000011</v>
      </c>
    </row>
    <row r="96" spans="1:13">
      <c r="A96" s="129" t="s">
        <v>102</v>
      </c>
      <c r="B96" s="168">
        <v>919</v>
      </c>
      <c r="C96" s="9" t="s">
        <v>26</v>
      </c>
      <c r="D96" s="9" t="s">
        <v>63</v>
      </c>
      <c r="E96" s="9" t="s">
        <v>85</v>
      </c>
      <c r="F96" s="157">
        <v>1</v>
      </c>
      <c r="G96" s="122" t="s">
        <v>73</v>
      </c>
      <c r="H96" s="157">
        <v>43010</v>
      </c>
      <c r="I96" s="93"/>
      <c r="J96" s="194">
        <f>J97</f>
        <v>73.7</v>
      </c>
      <c r="K96" s="94">
        <f t="shared" ref="K96:L96" si="31">K97</f>
        <v>12</v>
      </c>
      <c r="L96" s="94">
        <f t="shared" si="31"/>
        <v>39.6</v>
      </c>
    </row>
    <row r="97" spans="1:12" ht="17.25" customHeight="1">
      <c r="A97" s="129" t="s">
        <v>148</v>
      </c>
      <c r="B97" s="168">
        <v>919</v>
      </c>
      <c r="C97" s="9" t="s">
        <v>26</v>
      </c>
      <c r="D97" s="9" t="s">
        <v>63</v>
      </c>
      <c r="E97" s="9" t="s">
        <v>85</v>
      </c>
      <c r="F97" s="157">
        <v>1</v>
      </c>
      <c r="G97" s="122" t="s">
        <v>73</v>
      </c>
      <c r="H97" s="157">
        <v>43010</v>
      </c>
      <c r="I97" s="157">
        <v>200</v>
      </c>
      <c r="J97" s="194">
        <f>J98</f>
        <v>73.7</v>
      </c>
      <c r="K97" s="94">
        <f>K98</f>
        <v>12</v>
      </c>
      <c r="L97" s="94">
        <f>L98</f>
        <v>39.6</v>
      </c>
    </row>
    <row r="98" spans="1:12" ht="31.5">
      <c r="A98" s="129" t="s">
        <v>149</v>
      </c>
      <c r="B98" s="168">
        <v>919</v>
      </c>
      <c r="C98" s="9" t="s">
        <v>26</v>
      </c>
      <c r="D98" s="9" t="s">
        <v>63</v>
      </c>
      <c r="E98" s="9" t="s">
        <v>85</v>
      </c>
      <c r="F98" s="157">
        <v>1</v>
      </c>
      <c r="G98" s="122" t="s">
        <v>73</v>
      </c>
      <c r="H98" s="157">
        <v>43010</v>
      </c>
      <c r="I98" s="157">
        <v>240</v>
      </c>
      <c r="J98" s="194">
        <v>73.7</v>
      </c>
      <c r="K98" s="194">
        <v>12</v>
      </c>
      <c r="L98" s="194">
        <v>39.6</v>
      </c>
    </row>
    <row r="99" spans="1:12" ht="19.5" customHeight="1">
      <c r="A99" s="129" t="s">
        <v>226</v>
      </c>
      <c r="B99" s="168">
        <v>919</v>
      </c>
      <c r="C99" s="9" t="s">
        <v>26</v>
      </c>
      <c r="D99" s="9" t="s">
        <v>63</v>
      </c>
      <c r="E99" s="9" t="s">
        <v>85</v>
      </c>
      <c r="F99" s="157">
        <v>1</v>
      </c>
      <c r="G99" s="122" t="s">
        <v>73</v>
      </c>
      <c r="H99" s="157">
        <v>43040</v>
      </c>
      <c r="I99" s="93"/>
      <c r="J99" s="194">
        <f>J100</f>
        <v>34.299999999999997</v>
      </c>
      <c r="K99" s="94">
        <f t="shared" ref="K99:L100" si="32">K100</f>
        <v>2</v>
      </c>
      <c r="L99" s="94">
        <f t="shared" si="32"/>
        <v>35.700000000000003</v>
      </c>
    </row>
    <row r="100" spans="1:12" ht="16.5" customHeight="1">
      <c r="A100" s="129" t="s">
        <v>148</v>
      </c>
      <c r="B100" s="168">
        <v>919</v>
      </c>
      <c r="C100" s="9" t="s">
        <v>26</v>
      </c>
      <c r="D100" s="9" t="s">
        <v>63</v>
      </c>
      <c r="E100" s="9" t="s">
        <v>85</v>
      </c>
      <c r="F100" s="157">
        <v>1</v>
      </c>
      <c r="G100" s="122" t="s">
        <v>73</v>
      </c>
      <c r="H100" s="157">
        <v>43040</v>
      </c>
      <c r="I100" s="157">
        <v>200</v>
      </c>
      <c r="J100" s="194">
        <f>J101</f>
        <v>34.299999999999997</v>
      </c>
      <c r="K100" s="94">
        <f t="shared" si="32"/>
        <v>2</v>
      </c>
      <c r="L100" s="94">
        <f t="shared" si="32"/>
        <v>35.700000000000003</v>
      </c>
    </row>
    <row r="101" spans="1:12" ht="31.5" customHeight="1">
      <c r="A101" s="129" t="s">
        <v>149</v>
      </c>
      <c r="B101" s="168">
        <v>919</v>
      </c>
      <c r="C101" s="9" t="s">
        <v>26</v>
      </c>
      <c r="D101" s="9" t="s">
        <v>63</v>
      </c>
      <c r="E101" s="9" t="s">
        <v>85</v>
      </c>
      <c r="F101" s="157">
        <v>1</v>
      </c>
      <c r="G101" s="122" t="s">
        <v>73</v>
      </c>
      <c r="H101" s="157">
        <v>43040</v>
      </c>
      <c r="I101" s="157">
        <v>240</v>
      </c>
      <c r="J101" s="194">
        <f>37.3-3</f>
        <v>34.299999999999997</v>
      </c>
      <c r="K101" s="194">
        <v>2</v>
      </c>
      <c r="L101" s="194">
        <v>35.700000000000003</v>
      </c>
    </row>
    <row r="102" spans="1:12">
      <c r="A102" s="180" t="s">
        <v>103</v>
      </c>
      <c r="B102" s="168">
        <v>919</v>
      </c>
      <c r="C102" s="175" t="s">
        <v>66</v>
      </c>
      <c r="D102" s="175"/>
      <c r="E102" s="177"/>
      <c r="F102" s="175"/>
      <c r="G102" s="175"/>
      <c r="H102" s="175"/>
      <c r="I102" s="189"/>
      <c r="J102" s="307">
        <f t="shared" ref="J102:L107" si="33">J103</f>
        <v>240.9</v>
      </c>
      <c r="K102" s="178">
        <f t="shared" si="33"/>
        <v>207.4</v>
      </c>
      <c r="L102" s="178">
        <f t="shared" si="33"/>
        <v>163.9</v>
      </c>
    </row>
    <row r="103" spans="1:12">
      <c r="A103" s="195" t="s">
        <v>38</v>
      </c>
      <c r="B103" s="168">
        <v>919</v>
      </c>
      <c r="C103" s="175" t="s">
        <v>66</v>
      </c>
      <c r="D103" s="175" t="s">
        <v>23</v>
      </c>
      <c r="E103" s="189"/>
      <c r="F103" s="175"/>
      <c r="G103" s="175"/>
      <c r="H103" s="175"/>
      <c r="I103" s="189"/>
      <c r="J103" s="307">
        <f t="shared" si="33"/>
        <v>240.9</v>
      </c>
      <c r="K103" s="178">
        <f t="shared" si="33"/>
        <v>207.4</v>
      </c>
      <c r="L103" s="178">
        <f t="shared" si="33"/>
        <v>163.9</v>
      </c>
    </row>
    <row r="104" spans="1:12" ht="31.5">
      <c r="A104" s="128" t="s">
        <v>254</v>
      </c>
      <c r="B104" s="168">
        <v>919</v>
      </c>
      <c r="C104" s="9" t="s">
        <v>66</v>
      </c>
      <c r="D104" s="9" t="s">
        <v>23</v>
      </c>
      <c r="E104" s="9">
        <v>89</v>
      </c>
      <c r="F104" s="9"/>
      <c r="G104" s="9"/>
      <c r="H104" s="9"/>
      <c r="I104" s="121"/>
      <c r="J104" s="197">
        <f t="shared" si="33"/>
        <v>240.9</v>
      </c>
      <c r="K104" s="179">
        <f t="shared" si="33"/>
        <v>207.4</v>
      </c>
      <c r="L104" s="179">
        <f t="shared" si="33"/>
        <v>163.9</v>
      </c>
    </row>
    <row r="105" spans="1:12" ht="47.25">
      <c r="A105" s="185" t="s">
        <v>255</v>
      </c>
      <c r="B105" s="168">
        <v>919</v>
      </c>
      <c r="C105" s="9" t="s">
        <v>66</v>
      </c>
      <c r="D105" s="9" t="s">
        <v>23</v>
      </c>
      <c r="E105" s="9">
        <v>89</v>
      </c>
      <c r="F105" s="9">
        <v>1</v>
      </c>
      <c r="G105" s="9"/>
      <c r="H105" s="9"/>
      <c r="I105" s="121"/>
      <c r="J105" s="197">
        <f t="shared" si="33"/>
        <v>240.9</v>
      </c>
      <c r="K105" s="179">
        <f t="shared" si="33"/>
        <v>207.4</v>
      </c>
      <c r="L105" s="179">
        <f t="shared" si="33"/>
        <v>163.9</v>
      </c>
    </row>
    <row r="106" spans="1:12">
      <c r="A106" s="150" t="s">
        <v>143</v>
      </c>
      <c r="B106" s="168">
        <v>919</v>
      </c>
      <c r="C106" s="196" t="s">
        <v>66</v>
      </c>
      <c r="D106" s="196" t="s">
        <v>23</v>
      </c>
      <c r="E106" s="154">
        <v>89</v>
      </c>
      <c r="F106" s="122">
        <v>1</v>
      </c>
      <c r="G106" s="122" t="s">
        <v>73</v>
      </c>
      <c r="H106" s="122" t="s">
        <v>105</v>
      </c>
      <c r="I106" s="154"/>
      <c r="J106" s="197">
        <f t="shared" si="33"/>
        <v>240.9</v>
      </c>
      <c r="K106" s="179">
        <f t="shared" si="33"/>
        <v>207.4</v>
      </c>
      <c r="L106" s="179">
        <f t="shared" si="33"/>
        <v>163.9</v>
      </c>
    </row>
    <row r="107" spans="1:12">
      <c r="A107" s="150" t="s">
        <v>144</v>
      </c>
      <c r="B107" s="168">
        <v>919</v>
      </c>
      <c r="C107" s="196" t="s">
        <v>66</v>
      </c>
      <c r="D107" s="196" t="s">
        <v>23</v>
      </c>
      <c r="E107" s="154">
        <v>89</v>
      </c>
      <c r="F107" s="122">
        <v>1</v>
      </c>
      <c r="G107" s="122" t="s">
        <v>73</v>
      </c>
      <c r="H107" s="122" t="s">
        <v>105</v>
      </c>
      <c r="I107" s="154" t="s">
        <v>146</v>
      </c>
      <c r="J107" s="197">
        <f t="shared" si="33"/>
        <v>240.9</v>
      </c>
      <c r="K107" s="179">
        <f t="shared" si="33"/>
        <v>207.4</v>
      </c>
      <c r="L107" s="179">
        <f t="shared" si="33"/>
        <v>163.9</v>
      </c>
    </row>
    <row r="108" spans="1:12">
      <c r="A108" s="150" t="s">
        <v>145</v>
      </c>
      <c r="B108" s="168">
        <v>919</v>
      </c>
      <c r="C108" s="196" t="s">
        <v>66</v>
      </c>
      <c r="D108" s="196" t="s">
        <v>23</v>
      </c>
      <c r="E108" s="154">
        <v>89</v>
      </c>
      <c r="F108" s="122">
        <v>1</v>
      </c>
      <c r="G108" s="122" t="s">
        <v>73</v>
      </c>
      <c r="H108" s="122" t="s">
        <v>105</v>
      </c>
      <c r="I108" s="154" t="s">
        <v>147</v>
      </c>
      <c r="J108" s="197">
        <v>240.9</v>
      </c>
      <c r="K108" s="197">
        <f>249.3-K122</f>
        <v>207.4</v>
      </c>
      <c r="L108" s="197">
        <f>258.3-L122</f>
        <v>163.9</v>
      </c>
    </row>
    <row r="109" spans="1:12">
      <c r="A109" s="176" t="s">
        <v>25</v>
      </c>
      <c r="B109" s="168">
        <v>919</v>
      </c>
      <c r="C109" s="198" t="s">
        <v>67</v>
      </c>
      <c r="D109" s="198"/>
      <c r="E109" s="187"/>
      <c r="F109" s="146"/>
      <c r="G109" s="146"/>
      <c r="H109" s="146"/>
      <c r="I109" s="187"/>
      <c r="J109" s="307">
        <f>J110</f>
        <v>3.3</v>
      </c>
      <c r="K109" s="178">
        <f t="shared" ref="J109:L114" si="34">K110</f>
        <v>3.3</v>
      </c>
      <c r="L109" s="178">
        <f t="shared" si="34"/>
        <v>3.3</v>
      </c>
    </row>
    <row r="110" spans="1:12">
      <c r="A110" s="176" t="s">
        <v>106</v>
      </c>
      <c r="B110" s="168">
        <v>919</v>
      </c>
      <c r="C110" s="146">
        <v>13</v>
      </c>
      <c r="D110" s="146" t="s">
        <v>23</v>
      </c>
      <c r="E110" s="184"/>
      <c r="F110" s="146"/>
      <c r="G110" s="146"/>
      <c r="H110" s="146"/>
      <c r="I110" s="187"/>
      <c r="J110" s="307">
        <f t="shared" si="34"/>
        <v>3.3</v>
      </c>
      <c r="K110" s="178">
        <f t="shared" si="34"/>
        <v>3.3</v>
      </c>
      <c r="L110" s="178">
        <f t="shared" si="34"/>
        <v>3.3</v>
      </c>
    </row>
    <row r="111" spans="1:12" ht="31.5">
      <c r="A111" s="128" t="s">
        <v>254</v>
      </c>
      <c r="B111" s="168">
        <v>919</v>
      </c>
      <c r="C111" s="122" t="s">
        <v>67</v>
      </c>
      <c r="D111" s="122" t="s">
        <v>23</v>
      </c>
      <c r="E111" s="9">
        <v>89</v>
      </c>
      <c r="F111" s="9"/>
      <c r="G111" s="122"/>
      <c r="H111" s="122"/>
      <c r="I111" s="154"/>
      <c r="J111" s="197">
        <f t="shared" si="34"/>
        <v>3.3</v>
      </c>
      <c r="K111" s="179">
        <f t="shared" si="34"/>
        <v>3.3</v>
      </c>
      <c r="L111" s="179">
        <f t="shared" si="34"/>
        <v>3.3</v>
      </c>
    </row>
    <row r="112" spans="1:12" ht="47.25">
      <c r="A112" s="185" t="s">
        <v>255</v>
      </c>
      <c r="B112" s="168">
        <v>919</v>
      </c>
      <c r="C112" s="122" t="s">
        <v>67</v>
      </c>
      <c r="D112" s="122" t="s">
        <v>23</v>
      </c>
      <c r="E112" s="9">
        <v>89</v>
      </c>
      <c r="F112" s="9">
        <v>1</v>
      </c>
      <c r="G112" s="122"/>
      <c r="H112" s="122"/>
      <c r="I112" s="154"/>
      <c r="J112" s="197">
        <f t="shared" si="34"/>
        <v>3.3</v>
      </c>
      <c r="K112" s="179">
        <f t="shared" si="34"/>
        <v>3.3</v>
      </c>
      <c r="L112" s="179">
        <f t="shared" si="34"/>
        <v>3.3</v>
      </c>
    </row>
    <row r="113" spans="1:12">
      <c r="A113" s="129" t="s">
        <v>107</v>
      </c>
      <c r="B113" s="168">
        <v>919</v>
      </c>
      <c r="C113" s="122">
        <v>13</v>
      </c>
      <c r="D113" s="122" t="s">
        <v>23</v>
      </c>
      <c r="E113" s="124">
        <v>89</v>
      </c>
      <c r="F113" s="122">
        <v>1</v>
      </c>
      <c r="G113" s="122" t="s">
        <v>73</v>
      </c>
      <c r="H113" s="122">
        <v>41240</v>
      </c>
      <c r="I113" s="154"/>
      <c r="J113" s="310">
        <f t="shared" si="34"/>
        <v>3.3</v>
      </c>
      <c r="K113" s="199">
        <f t="shared" si="34"/>
        <v>3.3</v>
      </c>
      <c r="L113" s="199">
        <f t="shared" si="34"/>
        <v>3.3</v>
      </c>
    </row>
    <row r="114" spans="1:12">
      <c r="A114" s="129" t="s">
        <v>141</v>
      </c>
      <c r="B114" s="168">
        <v>919</v>
      </c>
      <c r="C114" s="122">
        <v>13</v>
      </c>
      <c r="D114" s="122" t="s">
        <v>23</v>
      </c>
      <c r="E114" s="124">
        <v>89</v>
      </c>
      <c r="F114" s="122">
        <v>1</v>
      </c>
      <c r="G114" s="122" t="s">
        <v>73</v>
      </c>
      <c r="H114" s="122" t="s">
        <v>112</v>
      </c>
      <c r="I114" s="154" t="s">
        <v>142</v>
      </c>
      <c r="J114" s="310">
        <f t="shared" si="34"/>
        <v>3.3</v>
      </c>
      <c r="K114" s="199">
        <f t="shared" si="34"/>
        <v>3.3</v>
      </c>
      <c r="L114" s="199">
        <f t="shared" si="34"/>
        <v>3.3</v>
      </c>
    </row>
    <row r="115" spans="1:12">
      <c r="A115" s="35" t="s">
        <v>108</v>
      </c>
      <c r="B115" s="31">
        <v>919</v>
      </c>
      <c r="C115" s="3">
        <v>13</v>
      </c>
      <c r="D115" s="3" t="s">
        <v>23</v>
      </c>
      <c r="E115" s="37">
        <v>89</v>
      </c>
      <c r="F115" s="3">
        <v>1</v>
      </c>
      <c r="G115" s="3" t="s">
        <v>73</v>
      </c>
      <c r="H115" s="3">
        <v>41240</v>
      </c>
      <c r="I115" s="27">
        <v>730</v>
      </c>
      <c r="J115" s="311">
        <v>3.3</v>
      </c>
      <c r="K115" s="39">
        <v>3.3</v>
      </c>
      <c r="L115" s="39">
        <v>3.3</v>
      </c>
    </row>
    <row r="116" spans="1:12">
      <c r="A116" s="156" t="s">
        <v>287</v>
      </c>
      <c r="B116" s="168">
        <v>919</v>
      </c>
      <c r="C116" s="122" t="s">
        <v>268</v>
      </c>
      <c r="D116" s="122"/>
      <c r="E116" s="124"/>
      <c r="F116" s="122"/>
      <c r="G116" s="122"/>
      <c r="H116" s="122"/>
      <c r="I116" s="154"/>
      <c r="J116" s="311">
        <f t="shared" ref="J116:J121" si="35">J117</f>
        <v>0</v>
      </c>
      <c r="K116" s="39">
        <f t="shared" ref="K116:L121" si="36">K117</f>
        <v>41.9</v>
      </c>
      <c r="L116" s="39">
        <f t="shared" si="36"/>
        <v>94.4</v>
      </c>
    </row>
    <row r="117" spans="1:12">
      <c r="A117" s="156" t="s">
        <v>287</v>
      </c>
      <c r="B117" s="31">
        <v>919</v>
      </c>
      <c r="C117" s="122" t="s">
        <v>268</v>
      </c>
      <c r="D117" s="122">
        <v>99</v>
      </c>
      <c r="E117" s="124"/>
      <c r="F117" s="122"/>
      <c r="G117" s="122"/>
      <c r="H117" s="122"/>
      <c r="I117" s="154"/>
      <c r="J117" s="311">
        <f t="shared" si="35"/>
        <v>0</v>
      </c>
      <c r="K117" s="39">
        <f t="shared" si="36"/>
        <v>41.9</v>
      </c>
      <c r="L117" s="39">
        <f t="shared" si="36"/>
        <v>94.4</v>
      </c>
    </row>
    <row r="118" spans="1:12" ht="31.5">
      <c r="A118" s="150" t="s">
        <v>254</v>
      </c>
      <c r="B118" s="168">
        <v>919</v>
      </c>
      <c r="C118" s="122" t="s">
        <v>268</v>
      </c>
      <c r="D118" s="122">
        <v>99</v>
      </c>
      <c r="E118" s="122" t="s">
        <v>85</v>
      </c>
      <c r="F118" s="122" t="s">
        <v>71</v>
      </c>
      <c r="G118" s="122"/>
      <c r="H118" s="122"/>
      <c r="I118" s="154"/>
      <c r="J118" s="311">
        <f t="shared" si="35"/>
        <v>0</v>
      </c>
      <c r="K118" s="39">
        <f t="shared" si="36"/>
        <v>41.9</v>
      </c>
      <c r="L118" s="39">
        <f t="shared" si="36"/>
        <v>94.4</v>
      </c>
    </row>
    <row r="119" spans="1:12" ht="47.25">
      <c r="A119" s="150" t="s">
        <v>255</v>
      </c>
      <c r="B119" s="31">
        <v>919</v>
      </c>
      <c r="C119" s="122" t="s">
        <v>268</v>
      </c>
      <c r="D119" s="122">
        <v>99</v>
      </c>
      <c r="E119" s="122" t="s">
        <v>85</v>
      </c>
      <c r="F119" s="122" t="s">
        <v>35</v>
      </c>
      <c r="G119" s="122"/>
      <c r="H119" s="122"/>
      <c r="I119" s="154"/>
      <c r="J119" s="311">
        <f t="shared" si="35"/>
        <v>0</v>
      </c>
      <c r="K119" s="39">
        <f t="shared" si="36"/>
        <v>41.9</v>
      </c>
      <c r="L119" s="39">
        <f t="shared" si="36"/>
        <v>94.4</v>
      </c>
    </row>
    <row r="120" spans="1:12">
      <c r="A120" s="156" t="s">
        <v>287</v>
      </c>
      <c r="B120" s="168">
        <v>919</v>
      </c>
      <c r="C120" s="122" t="s">
        <v>268</v>
      </c>
      <c r="D120" s="122">
        <v>99</v>
      </c>
      <c r="E120" s="122" t="s">
        <v>85</v>
      </c>
      <c r="F120" s="122" t="s">
        <v>35</v>
      </c>
      <c r="G120" s="122" t="s">
        <v>73</v>
      </c>
      <c r="H120" s="122" t="s">
        <v>269</v>
      </c>
      <c r="I120" s="122"/>
      <c r="J120" s="311">
        <f t="shared" si="35"/>
        <v>0</v>
      </c>
      <c r="K120" s="39">
        <f t="shared" si="36"/>
        <v>41.9</v>
      </c>
      <c r="L120" s="39">
        <f t="shared" si="36"/>
        <v>94.4</v>
      </c>
    </row>
    <row r="121" spans="1:12">
      <c r="A121" s="156" t="s">
        <v>156</v>
      </c>
      <c r="B121" s="31">
        <v>919</v>
      </c>
      <c r="C121" s="122" t="s">
        <v>268</v>
      </c>
      <c r="D121" s="122">
        <v>99</v>
      </c>
      <c r="E121" s="122" t="s">
        <v>85</v>
      </c>
      <c r="F121" s="122" t="s">
        <v>35</v>
      </c>
      <c r="G121" s="122" t="s">
        <v>73</v>
      </c>
      <c r="H121" s="122" t="s">
        <v>269</v>
      </c>
      <c r="I121" s="122" t="s">
        <v>157</v>
      </c>
      <c r="J121" s="311">
        <f t="shared" si="35"/>
        <v>0</v>
      </c>
      <c r="K121" s="39">
        <f t="shared" si="36"/>
        <v>41.9</v>
      </c>
      <c r="L121" s="39">
        <f t="shared" si="36"/>
        <v>94.4</v>
      </c>
    </row>
    <row r="122" spans="1:12">
      <c r="A122" s="156" t="s">
        <v>84</v>
      </c>
      <c r="B122" s="168">
        <v>919</v>
      </c>
      <c r="C122" s="122" t="s">
        <v>268</v>
      </c>
      <c r="D122" s="122" t="s">
        <v>268</v>
      </c>
      <c r="E122" s="122" t="s">
        <v>85</v>
      </c>
      <c r="F122" s="122" t="s">
        <v>35</v>
      </c>
      <c r="G122" s="122" t="s">
        <v>73</v>
      </c>
      <c r="H122" s="122" t="s">
        <v>269</v>
      </c>
      <c r="I122" s="122" t="s">
        <v>86</v>
      </c>
      <c r="J122" s="311">
        <v>0</v>
      </c>
      <c r="K122" s="39">
        <v>41.9</v>
      </c>
      <c r="L122" s="39">
        <v>94.4</v>
      </c>
    </row>
  </sheetData>
  <autoFilter ref="A7:L122"/>
  <mergeCells count="10">
    <mergeCell ref="E5:H6"/>
    <mergeCell ref="H1:L1"/>
    <mergeCell ref="A3:L3"/>
    <mergeCell ref="J5:L5"/>
    <mergeCell ref="A5:A6"/>
    <mergeCell ref="B5:B6"/>
    <mergeCell ref="C5:C6"/>
    <mergeCell ref="D5:D6"/>
    <mergeCell ref="I5:I6"/>
    <mergeCell ref="J2:L2"/>
  </mergeCells>
  <phoneticPr fontId="6" type="noConversion"/>
  <conditionalFormatting sqref="G46">
    <cfRule type="expression" dxfId="39" priority="75" stopIfTrue="1">
      <formula>$C46=""</formula>
    </cfRule>
    <cfRule type="expression" dxfId="38" priority="76" stopIfTrue="1">
      <formula>$D46&lt;&gt;""</formula>
    </cfRule>
  </conditionalFormatting>
  <conditionalFormatting sqref="A46">
    <cfRule type="expression" dxfId="37" priority="72" stopIfTrue="1">
      <formula>$F46=""</formula>
    </cfRule>
    <cfRule type="expression" dxfId="36" priority="73" stopIfTrue="1">
      <formula>#REF!&lt;&gt;""</formula>
    </cfRule>
    <cfRule type="expression" dxfId="35" priority="74" stopIfTrue="1">
      <formula>AND($G46="",$F46&lt;&gt;"")</formula>
    </cfRule>
  </conditionalFormatting>
  <conditionalFormatting sqref="F46">
    <cfRule type="expression" dxfId="34" priority="70" stopIfTrue="1">
      <formula>$C46=""</formula>
    </cfRule>
    <cfRule type="expression" dxfId="33" priority="71" stopIfTrue="1">
      <formula>$D46&lt;&gt;""</formula>
    </cfRule>
  </conditionalFormatting>
  <conditionalFormatting sqref="A52">
    <cfRule type="expression" dxfId="32" priority="67" stopIfTrue="1">
      <formula>$F52=""</formula>
    </cfRule>
    <cfRule type="expression" dxfId="31" priority="68" stopIfTrue="1">
      <formula>$H52&lt;&gt;""</formula>
    </cfRule>
    <cfRule type="expression" dxfId="30" priority="69" stopIfTrue="1">
      <formula>AND($G52="",$F52&lt;&gt;"")</formula>
    </cfRule>
  </conditionalFormatting>
  <conditionalFormatting sqref="C52">
    <cfRule type="expression" dxfId="29" priority="64" stopIfTrue="1">
      <formula>$F52=""</formula>
    </cfRule>
    <cfRule type="expression" dxfId="28" priority="65" stopIfTrue="1">
      <formula>#REF!&lt;&gt;""</formula>
    </cfRule>
    <cfRule type="expression" dxfId="27" priority="66" stopIfTrue="1">
      <formula>AND($G52="",$F52&lt;&gt;"")</formula>
    </cfRule>
  </conditionalFormatting>
  <conditionalFormatting sqref="F93:F94">
    <cfRule type="expression" dxfId="26" priority="57" stopIfTrue="1">
      <formula>$C93=""</formula>
    </cfRule>
    <cfRule type="expression" dxfId="25" priority="58" stopIfTrue="1">
      <formula>$D93&lt;&gt;""</formula>
    </cfRule>
  </conditionalFormatting>
  <conditionalFormatting sqref="G93:G95">
    <cfRule type="expression" dxfId="24" priority="55" stopIfTrue="1">
      <formula>$C93=""</formula>
    </cfRule>
    <cfRule type="expression" dxfId="23" priority="56" stopIfTrue="1">
      <formula>$D93&lt;&gt;""</formula>
    </cfRule>
  </conditionalFormatting>
  <conditionalFormatting sqref="A96 A99">
    <cfRule type="expression" dxfId="22" priority="52" stopIfTrue="1">
      <formula>$F96=""</formula>
    </cfRule>
    <cfRule type="expression" dxfId="21" priority="54" stopIfTrue="1">
      <formula>AND($G96="",$F96&lt;&gt;"")</formula>
    </cfRule>
  </conditionalFormatting>
  <conditionalFormatting sqref="A99">
    <cfRule type="expression" dxfId="20" priority="36" stopIfTrue="1">
      <formula>$F99=""</formula>
    </cfRule>
    <cfRule type="expression" dxfId="19" priority="38" stopIfTrue="1">
      <formula>AND($G99="",$F99&lt;&gt;"")</formula>
    </cfRule>
  </conditionalFormatting>
  <conditionalFormatting sqref="F93:F94">
    <cfRule type="expression" dxfId="18" priority="34" stopIfTrue="1">
      <formula>$C93=""</formula>
    </cfRule>
    <cfRule type="expression" dxfId="17" priority="35" stopIfTrue="1">
      <formula>$D93&lt;&gt;""</formula>
    </cfRule>
  </conditionalFormatting>
  <conditionalFormatting sqref="G93:G95">
    <cfRule type="expression" dxfId="16" priority="32" stopIfTrue="1">
      <formula>$C93=""</formula>
    </cfRule>
    <cfRule type="expression" dxfId="15" priority="33" stopIfTrue="1">
      <formula>$D93&lt;&gt;""</formula>
    </cfRule>
  </conditionalFormatting>
  <conditionalFormatting sqref="A46">
    <cfRule type="expression" dxfId="14" priority="29" stopIfTrue="1">
      <formula>$F46=""</formula>
    </cfRule>
    <cfRule type="expression" dxfId="13" priority="30" stopIfTrue="1">
      <formula>#REF!&lt;&gt;""</formula>
    </cfRule>
    <cfRule type="expression" dxfId="12" priority="31" stopIfTrue="1">
      <formula>AND($G46="",$F46&lt;&gt;"")</formula>
    </cfRule>
  </conditionalFormatting>
  <conditionalFormatting sqref="G46">
    <cfRule type="expression" dxfId="11" priority="27" stopIfTrue="1">
      <formula>$C46=""</formula>
    </cfRule>
    <cfRule type="expression" dxfId="10" priority="28" stopIfTrue="1">
      <formula>$D46&lt;&gt;""</formula>
    </cfRule>
  </conditionalFormatting>
  <conditionalFormatting sqref="F46">
    <cfRule type="expression" dxfId="9" priority="25" stopIfTrue="1">
      <formula>$C46=""</formula>
    </cfRule>
    <cfRule type="expression" dxfId="8" priority="26" stopIfTrue="1">
      <formula>$D46&lt;&gt;""</formula>
    </cfRule>
  </conditionalFormatting>
  <conditionalFormatting sqref="A37">
    <cfRule type="expression" dxfId="7" priority="1" stopIfTrue="1">
      <formula>$F37=""</formula>
    </cfRule>
    <cfRule type="expression" dxfId="6" priority="2" stopIfTrue="1">
      <formula>#REF!&lt;&gt;""</formula>
    </cfRule>
    <cfRule type="expression" dxfId="5" priority="3" stopIfTrue="1">
      <formula>AND($G37="",$F37&lt;&gt;"")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A96 A99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48"/>
  <sheetViews>
    <sheetView view="pageBreakPreview" zoomScale="57" zoomScaleSheetLayoutView="57" workbookViewId="0">
      <selection activeCell="I1" sqref="A1:L183"/>
    </sheetView>
  </sheetViews>
  <sheetFormatPr defaultColWidth="9.140625" defaultRowHeight="15"/>
  <cols>
    <col min="1" max="1" width="54.85546875" style="115" customWidth="1"/>
    <col min="2" max="8" width="9.140625" style="72"/>
    <col min="9" max="9" width="9.140625" style="72" customWidth="1"/>
    <col min="10" max="10" width="12" style="72" customWidth="1"/>
    <col min="11" max="11" width="11.7109375" style="72" customWidth="1"/>
    <col min="12" max="12" width="11" style="72" customWidth="1"/>
    <col min="13" max="53" width="9.140625" style="1"/>
    <col min="54" max="16384" width="9.140625" style="72"/>
  </cols>
  <sheetData>
    <row r="1" spans="1:53" ht="15.75">
      <c r="A1" s="130"/>
      <c r="B1" s="131"/>
      <c r="C1" s="132"/>
      <c r="D1" s="132"/>
      <c r="E1" s="133"/>
      <c r="F1" s="133"/>
      <c r="G1" s="133"/>
      <c r="H1" s="133"/>
      <c r="I1" s="357" t="s">
        <v>162</v>
      </c>
      <c r="J1" s="357"/>
      <c r="K1" s="357"/>
      <c r="L1" s="357"/>
    </row>
    <row r="2" spans="1:53" ht="129" customHeight="1">
      <c r="A2" s="130"/>
      <c r="B2" s="131"/>
      <c r="C2" s="134"/>
      <c r="D2" s="134"/>
      <c r="E2" s="134"/>
      <c r="F2" s="134"/>
      <c r="G2" s="134"/>
      <c r="H2" s="134"/>
      <c r="I2" s="287"/>
      <c r="J2" s="333" t="s">
        <v>311</v>
      </c>
      <c r="K2" s="333"/>
      <c r="L2" s="333"/>
    </row>
    <row r="3" spans="1:53" ht="96" customHeight="1">
      <c r="A3" s="358" t="s">
        <v>280</v>
      </c>
      <c r="B3" s="358"/>
      <c r="C3" s="358"/>
      <c r="D3" s="358"/>
      <c r="E3" s="358"/>
      <c r="F3" s="358"/>
      <c r="G3" s="358"/>
      <c r="H3" s="358"/>
      <c r="I3" s="358"/>
      <c r="J3" s="358"/>
      <c r="K3" s="358"/>
      <c r="L3" s="358"/>
      <c r="M3" s="351"/>
      <c r="N3" s="351"/>
      <c r="O3" s="351"/>
      <c r="P3" s="351"/>
      <c r="Q3" s="351"/>
      <c r="R3" s="351"/>
      <c r="S3" s="351"/>
      <c r="T3" s="351"/>
    </row>
    <row r="4" spans="1:53" ht="15.75">
      <c r="A4" s="330"/>
      <c r="B4" s="330"/>
      <c r="C4" s="330"/>
      <c r="D4" s="330"/>
      <c r="E4" s="330"/>
      <c r="F4" s="330"/>
      <c r="G4" s="330"/>
      <c r="H4" s="330"/>
      <c r="I4" s="330"/>
      <c r="J4" s="330"/>
      <c r="K4" s="135"/>
      <c r="L4" s="135"/>
    </row>
    <row r="5" spans="1:53" ht="15.75">
      <c r="A5" s="359" t="s">
        <v>17</v>
      </c>
      <c r="B5" s="361" t="s">
        <v>20</v>
      </c>
      <c r="C5" s="362"/>
      <c r="D5" s="362"/>
      <c r="E5" s="363"/>
      <c r="F5" s="355" t="s">
        <v>21</v>
      </c>
      <c r="G5" s="355" t="s">
        <v>18</v>
      </c>
      <c r="H5" s="355" t="s">
        <v>29</v>
      </c>
      <c r="I5" s="355" t="s">
        <v>28</v>
      </c>
      <c r="J5" s="354" t="s">
        <v>68</v>
      </c>
      <c r="K5" s="354"/>
      <c r="L5" s="354"/>
    </row>
    <row r="6" spans="1:53" ht="19.899999999999999" customHeight="1">
      <c r="A6" s="360"/>
      <c r="B6" s="364"/>
      <c r="C6" s="365"/>
      <c r="D6" s="365"/>
      <c r="E6" s="366"/>
      <c r="F6" s="356"/>
      <c r="G6" s="356"/>
      <c r="H6" s="356"/>
      <c r="I6" s="356"/>
      <c r="J6" s="136" t="s">
        <v>219</v>
      </c>
      <c r="K6" s="281" t="s">
        <v>220</v>
      </c>
      <c r="L6" s="281" t="s">
        <v>276</v>
      </c>
    </row>
    <row r="7" spans="1:53" s="95" customFormat="1" ht="15.75">
      <c r="A7" s="137">
        <v>1</v>
      </c>
      <c r="B7" s="138">
        <v>2</v>
      </c>
      <c r="C7" s="138">
        <v>3</v>
      </c>
      <c r="D7" s="138">
        <v>4</v>
      </c>
      <c r="E7" s="139">
        <v>5</v>
      </c>
      <c r="F7" s="138">
        <v>6</v>
      </c>
      <c r="G7" s="140">
        <v>7</v>
      </c>
      <c r="H7" s="138">
        <v>8</v>
      </c>
      <c r="I7" s="138">
        <v>9</v>
      </c>
      <c r="J7" s="141" t="s">
        <v>66</v>
      </c>
      <c r="K7" s="141" t="s">
        <v>82</v>
      </c>
      <c r="L7" s="142" t="s">
        <v>228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1:53" s="97" customFormat="1" ht="19.899999999999999" customHeight="1">
      <c r="A8" s="143" t="s">
        <v>30</v>
      </c>
      <c r="B8" s="144"/>
      <c r="C8" s="144"/>
      <c r="D8" s="144"/>
      <c r="E8" s="145"/>
      <c r="F8" s="146"/>
      <c r="G8" s="147"/>
      <c r="H8" s="144"/>
      <c r="I8" s="144"/>
      <c r="J8" s="283">
        <f>J30+J72+J9+J16+J23</f>
        <v>2469.23</v>
      </c>
      <c r="K8" s="283">
        <f t="shared" ref="K8:L8" si="0">K30+K72+K9+K16+K23</f>
        <v>1764.3</v>
      </c>
      <c r="L8" s="283">
        <f t="shared" si="0"/>
        <v>1975.8000000000002</v>
      </c>
      <c r="M8" s="96"/>
      <c r="N8" s="96"/>
      <c r="O8" s="96"/>
      <c r="P8" s="96"/>
      <c r="Q8" s="96"/>
      <c r="R8" s="96"/>
      <c r="S8" s="96"/>
      <c r="T8" s="96"/>
      <c r="U8" s="96"/>
      <c r="V8" s="96"/>
      <c r="W8" s="96"/>
      <c r="X8" s="96"/>
      <c r="Y8" s="96"/>
      <c r="Z8" s="96"/>
      <c r="AA8" s="96"/>
      <c r="AB8" s="96"/>
      <c r="AC8" s="96"/>
      <c r="AD8" s="96"/>
      <c r="AE8" s="96"/>
      <c r="AF8" s="96"/>
      <c r="AG8" s="96"/>
      <c r="AH8" s="96"/>
      <c r="AI8" s="96"/>
      <c r="AJ8" s="96"/>
      <c r="AK8" s="96"/>
      <c r="AL8" s="96"/>
      <c r="AM8" s="96"/>
      <c r="AN8" s="96"/>
      <c r="AO8" s="96"/>
      <c r="AP8" s="96"/>
      <c r="AQ8" s="96"/>
      <c r="AR8" s="96"/>
      <c r="AS8" s="96"/>
      <c r="AT8" s="96"/>
      <c r="AU8" s="96"/>
      <c r="AV8" s="96"/>
      <c r="AW8" s="96"/>
      <c r="AX8" s="96"/>
      <c r="AY8" s="96"/>
      <c r="AZ8" s="96"/>
      <c r="BA8" s="96"/>
    </row>
    <row r="9" spans="1:53" s="97" customFormat="1" ht="39.75" customHeight="1">
      <c r="A9" s="148" t="s">
        <v>267</v>
      </c>
      <c r="B9" s="122" t="s">
        <v>23</v>
      </c>
      <c r="C9" s="122"/>
      <c r="D9" s="122"/>
      <c r="E9" s="122"/>
      <c r="F9" s="122"/>
      <c r="G9" s="122"/>
      <c r="H9" s="122"/>
      <c r="I9" s="122"/>
      <c r="J9" s="94">
        <f t="shared" ref="J9:J14" si="1">J10</f>
        <v>1</v>
      </c>
      <c r="K9" s="94">
        <f t="shared" ref="K9:L14" si="2">K10</f>
        <v>1</v>
      </c>
      <c r="L9" s="94">
        <f t="shared" si="2"/>
        <v>0</v>
      </c>
      <c r="M9" s="96"/>
      <c r="N9" s="96"/>
      <c r="O9" s="96"/>
      <c r="P9" s="96"/>
      <c r="Q9" s="96"/>
      <c r="R9" s="96"/>
      <c r="S9" s="96"/>
      <c r="T9" s="96"/>
      <c r="U9" s="96"/>
      <c r="V9" s="96"/>
      <c r="W9" s="96"/>
      <c r="X9" s="96"/>
      <c r="Y9" s="96"/>
      <c r="Z9" s="96"/>
      <c r="AA9" s="96"/>
      <c r="AB9" s="96"/>
      <c r="AC9" s="96"/>
      <c r="AD9" s="96"/>
      <c r="AE9" s="96"/>
      <c r="AF9" s="96"/>
      <c r="AG9" s="96"/>
      <c r="AH9" s="96"/>
      <c r="AI9" s="96"/>
      <c r="AJ9" s="96"/>
      <c r="AK9" s="96"/>
      <c r="AL9" s="96"/>
      <c r="AM9" s="96"/>
      <c r="AN9" s="96"/>
      <c r="AO9" s="96"/>
      <c r="AP9" s="96"/>
      <c r="AQ9" s="96"/>
      <c r="AR9" s="96"/>
      <c r="AS9" s="96"/>
      <c r="AT9" s="96"/>
      <c r="AU9" s="96"/>
      <c r="AV9" s="96"/>
      <c r="AW9" s="96"/>
      <c r="AX9" s="96"/>
      <c r="AY9" s="96"/>
      <c r="AZ9" s="96"/>
      <c r="BA9" s="96"/>
    </row>
    <row r="10" spans="1:53" s="97" customFormat="1" ht="34.5" customHeight="1">
      <c r="A10" s="148" t="s">
        <v>88</v>
      </c>
      <c r="B10" s="122" t="s">
        <v>23</v>
      </c>
      <c r="C10" s="122" t="s">
        <v>71</v>
      </c>
      <c r="D10" s="122" t="s">
        <v>73</v>
      </c>
      <c r="E10" s="122" t="s">
        <v>89</v>
      </c>
      <c r="F10" s="122"/>
      <c r="G10" s="122"/>
      <c r="H10" s="122"/>
      <c r="I10" s="122"/>
      <c r="J10" s="94">
        <f t="shared" si="1"/>
        <v>1</v>
      </c>
      <c r="K10" s="94">
        <f t="shared" si="2"/>
        <v>1</v>
      </c>
      <c r="L10" s="94">
        <f t="shared" si="2"/>
        <v>0</v>
      </c>
      <c r="M10" s="96"/>
      <c r="N10" s="96"/>
      <c r="O10" s="96"/>
      <c r="P10" s="96"/>
      <c r="Q10" s="96"/>
      <c r="R10" s="96"/>
      <c r="S10" s="96"/>
      <c r="T10" s="96"/>
      <c r="U10" s="96"/>
      <c r="V10" s="96"/>
      <c r="W10" s="96"/>
      <c r="X10" s="96"/>
      <c r="Y10" s="96"/>
      <c r="Z10" s="96"/>
      <c r="AA10" s="96"/>
      <c r="AB10" s="96"/>
      <c r="AC10" s="96"/>
      <c r="AD10" s="96"/>
      <c r="AE10" s="96"/>
      <c r="AF10" s="96"/>
      <c r="AG10" s="96"/>
      <c r="AH10" s="96"/>
      <c r="AI10" s="96"/>
      <c r="AJ10" s="96"/>
      <c r="AK10" s="96"/>
      <c r="AL10" s="96"/>
      <c r="AM10" s="96"/>
      <c r="AN10" s="96"/>
      <c r="AO10" s="96"/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</row>
    <row r="11" spans="1:53" s="97" customFormat="1" ht="19.899999999999999" customHeight="1">
      <c r="A11" s="129" t="s">
        <v>148</v>
      </c>
      <c r="B11" s="122" t="s">
        <v>23</v>
      </c>
      <c r="C11" s="122" t="s">
        <v>71</v>
      </c>
      <c r="D11" s="122" t="s">
        <v>73</v>
      </c>
      <c r="E11" s="122" t="s">
        <v>89</v>
      </c>
      <c r="F11" s="122" t="s">
        <v>150</v>
      </c>
      <c r="G11" s="122"/>
      <c r="H11" s="122"/>
      <c r="I11" s="122"/>
      <c r="J11" s="94">
        <f t="shared" si="1"/>
        <v>1</v>
      </c>
      <c r="K11" s="94">
        <f t="shared" si="2"/>
        <v>1</v>
      </c>
      <c r="L11" s="94">
        <f t="shared" si="2"/>
        <v>0</v>
      </c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96"/>
      <c r="AH11" s="96"/>
      <c r="AI11" s="96"/>
      <c r="AJ11" s="96"/>
      <c r="AK11" s="96"/>
      <c r="AL11" s="96"/>
      <c r="AM11" s="96"/>
      <c r="AN11" s="96"/>
      <c r="AO11" s="96"/>
      <c r="AP11" s="96"/>
      <c r="AQ11" s="96"/>
      <c r="AR11" s="96"/>
      <c r="AS11" s="96"/>
      <c r="AT11" s="96"/>
      <c r="AU11" s="96"/>
      <c r="AV11" s="96"/>
      <c r="AW11" s="96"/>
      <c r="AX11" s="96"/>
      <c r="AY11" s="96"/>
      <c r="AZ11" s="96"/>
      <c r="BA11" s="96"/>
    </row>
    <row r="12" spans="1:53" s="97" customFormat="1" ht="37.5" customHeight="1">
      <c r="A12" s="129" t="s">
        <v>149</v>
      </c>
      <c r="B12" s="122" t="s">
        <v>23</v>
      </c>
      <c r="C12" s="122" t="s">
        <v>71</v>
      </c>
      <c r="D12" s="122" t="s">
        <v>73</v>
      </c>
      <c r="E12" s="122" t="s">
        <v>89</v>
      </c>
      <c r="F12" s="122" t="s">
        <v>151</v>
      </c>
      <c r="G12" s="122"/>
      <c r="H12" s="122"/>
      <c r="I12" s="122"/>
      <c r="J12" s="94">
        <f t="shared" si="1"/>
        <v>1</v>
      </c>
      <c r="K12" s="94">
        <f t="shared" si="2"/>
        <v>1</v>
      </c>
      <c r="L12" s="94">
        <f t="shared" si="2"/>
        <v>0</v>
      </c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96"/>
      <c r="AH12" s="96"/>
      <c r="AI12" s="96"/>
      <c r="AJ12" s="96"/>
      <c r="AK12" s="96"/>
      <c r="AL12" s="96"/>
      <c r="AM12" s="96"/>
      <c r="AN12" s="96"/>
      <c r="AO12" s="96"/>
      <c r="AP12" s="96"/>
      <c r="AQ12" s="96"/>
      <c r="AR12" s="96"/>
      <c r="AS12" s="96"/>
      <c r="AT12" s="96"/>
      <c r="AU12" s="96"/>
      <c r="AV12" s="96"/>
      <c r="AW12" s="96"/>
      <c r="AX12" s="96"/>
      <c r="AY12" s="96"/>
      <c r="AZ12" s="96"/>
      <c r="BA12" s="96"/>
    </row>
    <row r="13" spans="1:53" s="97" customFormat="1" ht="19.899999999999999" customHeight="1">
      <c r="A13" s="149" t="s">
        <v>22</v>
      </c>
      <c r="B13" s="122" t="s">
        <v>23</v>
      </c>
      <c r="C13" s="122" t="s">
        <v>71</v>
      </c>
      <c r="D13" s="122" t="s">
        <v>73</v>
      </c>
      <c r="E13" s="122" t="s">
        <v>89</v>
      </c>
      <c r="F13" s="122" t="s">
        <v>151</v>
      </c>
      <c r="G13" s="122" t="s">
        <v>23</v>
      </c>
      <c r="H13" s="122"/>
      <c r="I13" s="122"/>
      <c r="J13" s="94">
        <f t="shared" si="1"/>
        <v>1</v>
      </c>
      <c r="K13" s="94">
        <f t="shared" si="2"/>
        <v>1</v>
      </c>
      <c r="L13" s="94">
        <f t="shared" si="2"/>
        <v>0</v>
      </c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96"/>
      <c r="AJ13" s="96"/>
      <c r="AK13" s="96"/>
      <c r="AL13" s="96"/>
      <c r="AM13" s="96"/>
      <c r="AN13" s="96"/>
      <c r="AO13" s="96"/>
      <c r="AP13" s="96"/>
      <c r="AQ13" s="96"/>
      <c r="AR13" s="96"/>
      <c r="AS13" s="96"/>
      <c r="AT13" s="96"/>
      <c r="AU13" s="96"/>
      <c r="AV13" s="96"/>
      <c r="AW13" s="96"/>
      <c r="AX13" s="96"/>
      <c r="AY13" s="96"/>
      <c r="AZ13" s="96"/>
      <c r="BA13" s="96"/>
    </row>
    <row r="14" spans="1:53" s="97" customFormat="1" ht="19.899999999999999" customHeight="1">
      <c r="A14" s="149" t="s">
        <v>87</v>
      </c>
      <c r="B14" s="122" t="s">
        <v>23</v>
      </c>
      <c r="C14" s="122" t="s">
        <v>71</v>
      </c>
      <c r="D14" s="122" t="s">
        <v>73</v>
      </c>
      <c r="E14" s="122" t="s">
        <v>89</v>
      </c>
      <c r="F14" s="122" t="s">
        <v>151</v>
      </c>
      <c r="G14" s="122" t="s">
        <v>23</v>
      </c>
      <c r="H14" s="122" t="s">
        <v>67</v>
      </c>
      <c r="I14" s="122"/>
      <c r="J14" s="94">
        <f t="shared" si="1"/>
        <v>1</v>
      </c>
      <c r="K14" s="94">
        <f t="shared" si="2"/>
        <v>1</v>
      </c>
      <c r="L14" s="94">
        <f t="shared" si="2"/>
        <v>0</v>
      </c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6"/>
      <c r="AC14" s="96"/>
      <c r="AD14" s="96"/>
      <c r="AE14" s="96"/>
      <c r="AF14" s="96"/>
      <c r="AG14" s="96"/>
      <c r="AH14" s="96"/>
      <c r="AI14" s="96"/>
      <c r="AJ14" s="96"/>
      <c r="AK14" s="96"/>
      <c r="AL14" s="96"/>
      <c r="AM14" s="96"/>
      <c r="AN14" s="96"/>
      <c r="AO14" s="96"/>
      <c r="AP14" s="96"/>
      <c r="AQ14" s="96"/>
      <c r="AR14" s="96"/>
      <c r="AS14" s="96"/>
      <c r="AT14" s="96"/>
      <c r="AU14" s="96"/>
      <c r="AV14" s="96"/>
      <c r="AW14" s="96"/>
      <c r="AX14" s="96"/>
      <c r="AY14" s="96"/>
      <c r="AZ14" s="96"/>
      <c r="BA14" s="96"/>
    </row>
    <row r="15" spans="1:53" s="97" customFormat="1" ht="51.75" customHeight="1">
      <c r="A15" s="102" t="s">
        <v>246</v>
      </c>
      <c r="B15" s="22" t="s">
        <v>23</v>
      </c>
      <c r="C15" s="14" t="s">
        <v>71</v>
      </c>
      <c r="D15" s="5" t="s">
        <v>73</v>
      </c>
      <c r="E15" s="103" t="s">
        <v>89</v>
      </c>
      <c r="F15" s="14" t="s">
        <v>151</v>
      </c>
      <c r="G15" s="104" t="s">
        <v>23</v>
      </c>
      <c r="H15" s="6" t="s">
        <v>67</v>
      </c>
      <c r="I15" s="5" t="s">
        <v>262</v>
      </c>
      <c r="J15" s="105">
        <f>'Прил 5'!J56</f>
        <v>1</v>
      </c>
      <c r="K15" s="105">
        <f>'Прил 5'!K56</f>
        <v>1</v>
      </c>
      <c r="L15" s="105">
        <f>'Прил 5'!L56</f>
        <v>0</v>
      </c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  <c r="AE15" s="96"/>
      <c r="AF15" s="96"/>
      <c r="AG15" s="96"/>
      <c r="AH15" s="96"/>
      <c r="AI15" s="96"/>
      <c r="AJ15" s="96"/>
      <c r="AK15" s="96"/>
      <c r="AL15" s="96"/>
      <c r="AM15" s="96"/>
      <c r="AN15" s="96"/>
      <c r="AO15" s="96"/>
      <c r="AP15" s="96"/>
      <c r="AQ15" s="96"/>
      <c r="AR15" s="96"/>
      <c r="AS15" s="96"/>
      <c r="AT15" s="96"/>
      <c r="AU15" s="96"/>
      <c r="AV15" s="96"/>
      <c r="AW15" s="96"/>
      <c r="AX15" s="96"/>
      <c r="AY15" s="96"/>
      <c r="AZ15" s="96"/>
      <c r="BA15" s="96"/>
    </row>
    <row r="16" spans="1:53" s="97" customFormat="1" ht="66.75" customHeight="1">
      <c r="A16" s="8" t="s">
        <v>265</v>
      </c>
      <c r="B16" s="3" t="s">
        <v>90</v>
      </c>
      <c r="C16" s="3"/>
      <c r="D16" s="3"/>
      <c r="E16" s="3"/>
      <c r="F16" s="122"/>
      <c r="G16" s="3"/>
      <c r="H16" s="3"/>
      <c r="I16" s="3"/>
      <c r="J16" s="38">
        <f t="shared" ref="J16:J21" si="3">J17</f>
        <v>0.5</v>
      </c>
      <c r="K16" s="38">
        <f t="shared" ref="K16:L21" si="4">K17</f>
        <v>0.5</v>
      </c>
      <c r="L16" s="38">
        <f t="shared" si="4"/>
        <v>0</v>
      </c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  <c r="AE16" s="96"/>
      <c r="AF16" s="96"/>
      <c r="AG16" s="96"/>
      <c r="AH16" s="96"/>
      <c r="AI16" s="96"/>
      <c r="AJ16" s="96"/>
      <c r="AK16" s="96"/>
      <c r="AL16" s="96"/>
      <c r="AM16" s="96"/>
      <c r="AN16" s="96"/>
      <c r="AO16" s="96"/>
      <c r="AP16" s="96"/>
      <c r="AQ16" s="96"/>
      <c r="AR16" s="96"/>
      <c r="AS16" s="96"/>
      <c r="AT16" s="96"/>
      <c r="AU16" s="96"/>
      <c r="AV16" s="96"/>
      <c r="AW16" s="96"/>
      <c r="AX16" s="96"/>
      <c r="AY16" s="96"/>
      <c r="AZ16" s="96"/>
      <c r="BA16" s="96"/>
    </row>
    <row r="17" spans="1:53" s="97" customFormat="1" ht="21" customHeight="1">
      <c r="A17" s="34" t="s">
        <v>91</v>
      </c>
      <c r="B17" s="3" t="s">
        <v>90</v>
      </c>
      <c r="C17" s="3" t="s">
        <v>71</v>
      </c>
      <c r="D17" s="3" t="s">
        <v>73</v>
      </c>
      <c r="E17" s="3" t="s">
        <v>92</v>
      </c>
      <c r="F17" s="122"/>
      <c r="G17" s="3"/>
      <c r="H17" s="3"/>
      <c r="I17" s="3"/>
      <c r="J17" s="38">
        <f t="shared" si="3"/>
        <v>0.5</v>
      </c>
      <c r="K17" s="38">
        <f t="shared" si="4"/>
        <v>0.5</v>
      </c>
      <c r="L17" s="38">
        <f t="shared" si="4"/>
        <v>0</v>
      </c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96"/>
      <c r="AC17" s="96"/>
      <c r="AD17" s="96"/>
      <c r="AE17" s="96"/>
      <c r="AF17" s="96"/>
      <c r="AG17" s="96"/>
      <c r="AH17" s="96"/>
      <c r="AI17" s="96"/>
      <c r="AJ17" s="96"/>
      <c r="AK17" s="96"/>
      <c r="AL17" s="96"/>
      <c r="AM17" s="96"/>
      <c r="AN17" s="96"/>
      <c r="AO17" s="96"/>
      <c r="AP17" s="96"/>
      <c r="AQ17" s="96"/>
      <c r="AR17" s="96"/>
      <c r="AS17" s="96"/>
      <c r="AT17" s="96"/>
      <c r="AU17" s="96"/>
      <c r="AV17" s="96"/>
      <c r="AW17" s="96"/>
      <c r="AX17" s="96"/>
      <c r="AY17" s="96"/>
      <c r="AZ17" s="96"/>
      <c r="BA17" s="96"/>
    </row>
    <row r="18" spans="1:53" s="97" customFormat="1" ht="34.5" customHeight="1">
      <c r="A18" s="8" t="s">
        <v>148</v>
      </c>
      <c r="B18" s="3" t="s">
        <v>90</v>
      </c>
      <c r="C18" s="3" t="s">
        <v>71</v>
      </c>
      <c r="D18" s="3" t="s">
        <v>73</v>
      </c>
      <c r="E18" s="3" t="s">
        <v>92</v>
      </c>
      <c r="F18" s="122" t="s">
        <v>150</v>
      </c>
      <c r="G18" s="3"/>
      <c r="H18" s="3"/>
      <c r="I18" s="3"/>
      <c r="J18" s="38">
        <f t="shared" si="3"/>
        <v>0.5</v>
      </c>
      <c r="K18" s="38">
        <f t="shared" si="4"/>
        <v>0.5</v>
      </c>
      <c r="L18" s="38">
        <f t="shared" si="4"/>
        <v>0</v>
      </c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  <c r="AE18" s="96"/>
      <c r="AF18" s="96"/>
      <c r="AG18" s="96"/>
      <c r="AH18" s="96"/>
      <c r="AI18" s="96"/>
      <c r="AJ18" s="96"/>
      <c r="AK18" s="96"/>
      <c r="AL18" s="96"/>
      <c r="AM18" s="96"/>
      <c r="AN18" s="96"/>
      <c r="AO18" s="96"/>
      <c r="AP18" s="96"/>
      <c r="AQ18" s="96"/>
      <c r="AR18" s="96"/>
      <c r="AS18" s="96"/>
      <c r="AT18" s="96"/>
      <c r="AU18" s="96"/>
      <c r="AV18" s="96"/>
      <c r="AW18" s="96"/>
      <c r="AX18" s="96"/>
      <c r="AY18" s="96"/>
      <c r="AZ18" s="96"/>
      <c r="BA18" s="96"/>
    </row>
    <row r="19" spans="1:53" s="97" customFormat="1" ht="19.899999999999999" customHeight="1">
      <c r="A19" s="8" t="s">
        <v>149</v>
      </c>
      <c r="B19" s="3" t="s">
        <v>90</v>
      </c>
      <c r="C19" s="3" t="s">
        <v>71</v>
      </c>
      <c r="D19" s="3" t="s">
        <v>73</v>
      </c>
      <c r="E19" s="3" t="s">
        <v>92</v>
      </c>
      <c r="F19" s="122" t="s">
        <v>151</v>
      </c>
      <c r="G19" s="3"/>
      <c r="H19" s="3"/>
      <c r="I19" s="3"/>
      <c r="J19" s="38">
        <f t="shared" si="3"/>
        <v>0.5</v>
      </c>
      <c r="K19" s="38">
        <f t="shared" si="4"/>
        <v>0.5</v>
      </c>
      <c r="L19" s="38">
        <f t="shared" si="4"/>
        <v>0</v>
      </c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96"/>
      <c r="AU19" s="96"/>
      <c r="AV19" s="96"/>
      <c r="AW19" s="96"/>
      <c r="AX19" s="96"/>
      <c r="AY19" s="96"/>
      <c r="AZ19" s="96"/>
      <c r="BA19" s="96"/>
    </row>
    <row r="20" spans="1:53" s="97" customFormat="1" ht="19.899999999999999" customHeight="1">
      <c r="A20" s="99" t="s">
        <v>22</v>
      </c>
      <c r="B20" s="3" t="s">
        <v>90</v>
      </c>
      <c r="C20" s="3" t="s">
        <v>71</v>
      </c>
      <c r="D20" s="3" t="s">
        <v>73</v>
      </c>
      <c r="E20" s="3" t="s">
        <v>92</v>
      </c>
      <c r="F20" s="122" t="s">
        <v>151</v>
      </c>
      <c r="G20" s="3" t="s">
        <v>23</v>
      </c>
      <c r="H20" s="3"/>
      <c r="I20" s="3"/>
      <c r="J20" s="38">
        <f t="shared" si="3"/>
        <v>0.5</v>
      </c>
      <c r="K20" s="38">
        <f t="shared" si="4"/>
        <v>0.5</v>
      </c>
      <c r="L20" s="38">
        <f t="shared" si="4"/>
        <v>0</v>
      </c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6"/>
      <c r="AP20" s="96"/>
      <c r="AQ20" s="96"/>
      <c r="AR20" s="96"/>
      <c r="AS20" s="96"/>
      <c r="AT20" s="96"/>
      <c r="AU20" s="96"/>
      <c r="AV20" s="96"/>
      <c r="AW20" s="96"/>
      <c r="AX20" s="96"/>
      <c r="AY20" s="96"/>
      <c r="AZ20" s="96"/>
      <c r="BA20" s="96"/>
    </row>
    <row r="21" spans="1:53" s="97" customFormat="1" ht="19.899999999999999" customHeight="1">
      <c r="A21" s="127" t="s">
        <v>87</v>
      </c>
      <c r="B21" s="3" t="s">
        <v>90</v>
      </c>
      <c r="C21" s="3" t="s">
        <v>71</v>
      </c>
      <c r="D21" s="3" t="s">
        <v>73</v>
      </c>
      <c r="E21" s="3" t="s">
        <v>92</v>
      </c>
      <c r="F21" s="122" t="s">
        <v>151</v>
      </c>
      <c r="G21" s="3" t="s">
        <v>23</v>
      </c>
      <c r="H21" s="3" t="s">
        <v>67</v>
      </c>
      <c r="I21" s="3"/>
      <c r="J21" s="38">
        <f t="shared" si="3"/>
        <v>0.5</v>
      </c>
      <c r="K21" s="38">
        <f t="shared" si="4"/>
        <v>0.5</v>
      </c>
      <c r="L21" s="38">
        <f t="shared" si="4"/>
        <v>0</v>
      </c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  <c r="AE21" s="96"/>
      <c r="AF21" s="96"/>
      <c r="AG21" s="96"/>
      <c r="AH21" s="96"/>
      <c r="AI21" s="96"/>
      <c r="AJ21" s="96"/>
      <c r="AK21" s="96"/>
      <c r="AL21" s="96"/>
      <c r="AM21" s="96"/>
      <c r="AN21" s="96"/>
      <c r="AO21" s="96"/>
      <c r="AP21" s="96"/>
      <c r="AQ21" s="96"/>
      <c r="AR21" s="96"/>
      <c r="AS21" s="96"/>
      <c r="AT21" s="96"/>
      <c r="AU21" s="96"/>
      <c r="AV21" s="96"/>
      <c r="AW21" s="96"/>
      <c r="AX21" s="96"/>
      <c r="AY21" s="96"/>
      <c r="AZ21" s="96"/>
      <c r="BA21" s="96"/>
    </row>
    <row r="22" spans="1:53" s="97" customFormat="1" ht="45.75" customHeight="1">
      <c r="A22" s="102" t="s">
        <v>246</v>
      </c>
      <c r="B22" s="22" t="s">
        <v>90</v>
      </c>
      <c r="C22" s="14" t="s">
        <v>71</v>
      </c>
      <c r="D22" s="5" t="s">
        <v>73</v>
      </c>
      <c r="E22" s="103" t="s">
        <v>92</v>
      </c>
      <c r="F22" s="14" t="s">
        <v>151</v>
      </c>
      <c r="G22" s="104" t="s">
        <v>23</v>
      </c>
      <c r="H22" s="6" t="s">
        <v>67</v>
      </c>
      <c r="I22" s="5" t="s">
        <v>262</v>
      </c>
      <c r="J22" s="105">
        <f>'Прил 5'!J60</f>
        <v>0.5</v>
      </c>
      <c r="K22" s="105">
        <f>'Прил 5'!K60</f>
        <v>0.5</v>
      </c>
      <c r="L22" s="105">
        <f>'Прил 5'!L60</f>
        <v>0</v>
      </c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  <c r="AB22" s="96"/>
      <c r="AC22" s="96"/>
      <c r="AD22" s="96"/>
      <c r="AE22" s="96"/>
      <c r="AF22" s="96"/>
      <c r="AG22" s="96"/>
      <c r="AH22" s="96"/>
      <c r="AI22" s="96"/>
      <c r="AJ22" s="96"/>
      <c r="AK22" s="96"/>
      <c r="AL22" s="96"/>
      <c r="AM22" s="96"/>
      <c r="AN22" s="96"/>
      <c r="AO22" s="96"/>
      <c r="AP22" s="96"/>
      <c r="AQ22" s="96"/>
      <c r="AR22" s="96"/>
      <c r="AS22" s="96"/>
      <c r="AT22" s="96"/>
      <c r="AU22" s="96"/>
      <c r="AV22" s="96"/>
      <c r="AW22" s="96"/>
      <c r="AX22" s="96"/>
      <c r="AY22" s="96"/>
      <c r="AZ22" s="96"/>
      <c r="BA22" s="96"/>
    </row>
    <row r="23" spans="1:53" s="97" customFormat="1" ht="72" customHeight="1">
      <c r="A23" s="128" t="s">
        <v>266</v>
      </c>
      <c r="B23" s="122" t="s">
        <v>67</v>
      </c>
      <c r="C23" s="122"/>
      <c r="D23" s="122"/>
      <c r="E23" s="122"/>
      <c r="F23" s="122"/>
      <c r="G23" s="3"/>
      <c r="H23" s="3"/>
      <c r="I23" s="3"/>
      <c r="J23" s="38">
        <f t="shared" ref="J23:J28" si="5">J24</f>
        <v>628.4</v>
      </c>
      <c r="K23" s="38">
        <f t="shared" ref="K23:L28" si="6">K24</f>
        <v>670.3</v>
      </c>
      <c r="L23" s="38">
        <f t="shared" si="6"/>
        <v>690.6</v>
      </c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  <c r="AE23" s="96"/>
      <c r="AF23" s="96"/>
      <c r="AG23" s="96"/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6"/>
      <c r="AU23" s="96"/>
      <c r="AV23" s="96"/>
      <c r="AW23" s="96"/>
      <c r="AX23" s="96"/>
      <c r="AY23" s="96"/>
      <c r="AZ23" s="96"/>
      <c r="BA23" s="96"/>
    </row>
    <row r="24" spans="1:53" s="97" customFormat="1" ht="226.5" customHeight="1">
      <c r="A24" s="285" t="s">
        <v>284</v>
      </c>
      <c r="B24" s="122" t="s">
        <v>67</v>
      </c>
      <c r="C24" s="122" t="s">
        <v>71</v>
      </c>
      <c r="D24" s="122" t="s">
        <v>73</v>
      </c>
      <c r="E24" s="124" t="s">
        <v>98</v>
      </c>
      <c r="F24" s="122"/>
      <c r="G24" s="19"/>
      <c r="H24" s="3"/>
      <c r="I24" s="3"/>
      <c r="J24" s="38">
        <f t="shared" si="5"/>
        <v>628.4</v>
      </c>
      <c r="K24" s="38">
        <f t="shared" si="6"/>
        <v>670.3</v>
      </c>
      <c r="L24" s="38">
        <f t="shared" si="6"/>
        <v>690.6</v>
      </c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  <c r="AE24" s="96"/>
      <c r="AF24" s="96"/>
      <c r="AG24" s="96"/>
      <c r="AH24" s="96"/>
      <c r="AI24" s="96"/>
      <c r="AJ24" s="96"/>
      <c r="AK24" s="96"/>
      <c r="AL24" s="96"/>
      <c r="AM24" s="96"/>
      <c r="AN24" s="96"/>
      <c r="AO24" s="96"/>
      <c r="AP24" s="96"/>
      <c r="AQ24" s="96"/>
      <c r="AR24" s="96"/>
      <c r="AS24" s="96"/>
      <c r="AT24" s="96"/>
      <c r="AU24" s="96"/>
      <c r="AV24" s="96"/>
      <c r="AW24" s="96"/>
      <c r="AX24" s="96"/>
      <c r="AY24" s="96"/>
      <c r="AZ24" s="96"/>
      <c r="BA24" s="96"/>
    </row>
    <row r="25" spans="1:53" s="97" customFormat="1" ht="19.899999999999999" customHeight="1">
      <c r="A25" s="129" t="s">
        <v>149</v>
      </c>
      <c r="B25" s="122" t="s">
        <v>67</v>
      </c>
      <c r="C25" s="122" t="s">
        <v>71</v>
      </c>
      <c r="D25" s="122" t="s">
        <v>73</v>
      </c>
      <c r="E25" s="124" t="s">
        <v>98</v>
      </c>
      <c r="F25" s="122" t="s">
        <v>150</v>
      </c>
      <c r="G25" s="19"/>
      <c r="H25" s="3"/>
      <c r="I25" s="3"/>
      <c r="J25" s="38">
        <f t="shared" si="5"/>
        <v>628.4</v>
      </c>
      <c r="K25" s="38">
        <f t="shared" si="6"/>
        <v>670.3</v>
      </c>
      <c r="L25" s="38">
        <f t="shared" si="6"/>
        <v>690.6</v>
      </c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  <c r="AE25" s="96"/>
      <c r="AF25" s="96"/>
      <c r="AG25" s="96"/>
      <c r="AH25" s="96"/>
      <c r="AI25" s="96"/>
      <c r="AJ25" s="96"/>
      <c r="AK25" s="96"/>
      <c r="AL25" s="96"/>
      <c r="AM25" s="96"/>
      <c r="AN25" s="96"/>
      <c r="AO25" s="96"/>
      <c r="AP25" s="96"/>
      <c r="AQ25" s="96"/>
      <c r="AR25" s="96"/>
      <c r="AS25" s="96"/>
      <c r="AT25" s="96"/>
      <c r="AU25" s="96"/>
      <c r="AV25" s="96"/>
      <c r="AW25" s="96"/>
      <c r="AX25" s="96"/>
      <c r="AY25" s="96"/>
      <c r="AZ25" s="96"/>
      <c r="BA25" s="96"/>
    </row>
    <row r="26" spans="1:53" s="97" customFormat="1" ht="19.899999999999999" customHeight="1">
      <c r="A26" s="129" t="s">
        <v>79</v>
      </c>
      <c r="B26" s="122" t="s">
        <v>67</v>
      </c>
      <c r="C26" s="122" t="s">
        <v>71</v>
      </c>
      <c r="D26" s="122" t="s">
        <v>73</v>
      </c>
      <c r="E26" s="124" t="s">
        <v>98</v>
      </c>
      <c r="F26" s="122" t="s">
        <v>151</v>
      </c>
      <c r="G26" s="19"/>
      <c r="H26" s="3"/>
      <c r="I26" s="3"/>
      <c r="J26" s="38">
        <f t="shared" si="5"/>
        <v>628.4</v>
      </c>
      <c r="K26" s="38">
        <f t="shared" si="6"/>
        <v>670.3</v>
      </c>
      <c r="L26" s="38">
        <f t="shared" si="6"/>
        <v>690.6</v>
      </c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  <c r="AE26" s="96"/>
      <c r="AF26" s="96"/>
      <c r="AG26" s="96"/>
      <c r="AH26" s="96"/>
      <c r="AI26" s="96"/>
      <c r="AJ26" s="96"/>
      <c r="AK26" s="96"/>
      <c r="AL26" s="96"/>
      <c r="AM26" s="96"/>
      <c r="AN26" s="96"/>
      <c r="AO26" s="96"/>
      <c r="AP26" s="96"/>
      <c r="AQ26" s="96"/>
      <c r="AR26" s="96"/>
      <c r="AS26" s="96"/>
      <c r="AT26" s="96"/>
      <c r="AU26" s="96"/>
      <c r="AV26" s="96"/>
      <c r="AW26" s="96"/>
      <c r="AX26" s="96"/>
      <c r="AY26" s="96"/>
      <c r="AZ26" s="96"/>
      <c r="BA26" s="96"/>
    </row>
    <row r="27" spans="1:53" s="97" customFormat="1" ht="19.899999999999999" customHeight="1">
      <c r="A27" s="129" t="s">
        <v>96</v>
      </c>
      <c r="B27" s="122" t="s">
        <v>67</v>
      </c>
      <c r="C27" s="122" t="s">
        <v>71</v>
      </c>
      <c r="D27" s="122" t="s">
        <v>73</v>
      </c>
      <c r="E27" s="124" t="s">
        <v>98</v>
      </c>
      <c r="F27" s="122" t="s">
        <v>151</v>
      </c>
      <c r="G27" s="19" t="s">
        <v>24</v>
      </c>
      <c r="H27" s="3"/>
      <c r="I27" s="3"/>
      <c r="J27" s="38">
        <f t="shared" si="5"/>
        <v>628.4</v>
      </c>
      <c r="K27" s="38">
        <f t="shared" si="6"/>
        <v>670.3</v>
      </c>
      <c r="L27" s="38">
        <f t="shared" si="6"/>
        <v>690.6</v>
      </c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  <c r="AF27" s="96"/>
      <c r="AG27" s="96"/>
      <c r="AH27" s="96"/>
      <c r="AI27" s="96"/>
      <c r="AJ27" s="96"/>
      <c r="AK27" s="96"/>
      <c r="AL27" s="96"/>
      <c r="AM27" s="96"/>
      <c r="AN27" s="96"/>
      <c r="AO27" s="96"/>
      <c r="AP27" s="96"/>
      <c r="AQ27" s="96"/>
      <c r="AR27" s="96"/>
      <c r="AS27" s="96"/>
      <c r="AT27" s="96"/>
      <c r="AU27" s="96"/>
      <c r="AV27" s="96"/>
      <c r="AW27" s="96"/>
      <c r="AX27" s="96"/>
      <c r="AY27" s="96"/>
      <c r="AZ27" s="96"/>
      <c r="BA27" s="96"/>
    </row>
    <row r="28" spans="1:53" s="97" customFormat="1" ht="19.899999999999999" customHeight="1">
      <c r="A28" s="129" t="s">
        <v>97</v>
      </c>
      <c r="B28" s="122" t="s">
        <v>67</v>
      </c>
      <c r="C28" s="122" t="s">
        <v>71</v>
      </c>
      <c r="D28" s="122" t="s">
        <v>73</v>
      </c>
      <c r="E28" s="124" t="s">
        <v>98</v>
      </c>
      <c r="F28" s="122" t="s">
        <v>151</v>
      </c>
      <c r="G28" s="19" t="s">
        <v>24</v>
      </c>
      <c r="H28" s="3" t="s">
        <v>65</v>
      </c>
      <c r="I28" s="3"/>
      <c r="J28" s="38">
        <f t="shared" si="5"/>
        <v>628.4</v>
      </c>
      <c r="K28" s="38">
        <f t="shared" si="6"/>
        <v>670.3</v>
      </c>
      <c r="L28" s="38">
        <f t="shared" si="6"/>
        <v>690.6</v>
      </c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6"/>
      <c r="BA28" s="96"/>
    </row>
    <row r="29" spans="1:53" s="97" customFormat="1" ht="51.75" customHeight="1">
      <c r="A29" s="102" t="s">
        <v>246</v>
      </c>
      <c r="B29" s="5" t="s">
        <v>67</v>
      </c>
      <c r="C29" s="14" t="s">
        <v>71</v>
      </c>
      <c r="D29" s="5" t="s">
        <v>73</v>
      </c>
      <c r="E29" s="109" t="s">
        <v>98</v>
      </c>
      <c r="F29" s="14" t="s">
        <v>151</v>
      </c>
      <c r="G29" s="104" t="s">
        <v>24</v>
      </c>
      <c r="H29" s="6" t="s">
        <v>65</v>
      </c>
      <c r="I29" s="5" t="s">
        <v>262</v>
      </c>
      <c r="J29" s="105">
        <f>'Прил 5'!J85</f>
        <v>628.4</v>
      </c>
      <c r="K29" s="105">
        <f>'Прил 5'!K85</f>
        <v>670.3</v>
      </c>
      <c r="L29" s="105">
        <f>'Прил 5'!L85</f>
        <v>690.6</v>
      </c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96"/>
      <c r="AR29" s="96"/>
      <c r="AS29" s="96"/>
      <c r="AT29" s="96"/>
      <c r="AU29" s="96"/>
      <c r="AV29" s="96"/>
      <c r="AW29" s="96"/>
      <c r="AX29" s="96"/>
      <c r="AY29" s="96"/>
      <c r="AZ29" s="96"/>
      <c r="BA29" s="96"/>
    </row>
    <row r="30" spans="1:53" ht="23.25" customHeight="1">
      <c r="A30" s="150" t="s">
        <v>227</v>
      </c>
      <c r="B30" s="125" t="s">
        <v>70</v>
      </c>
      <c r="C30" s="9"/>
      <c r="D30" s="122"/>
      <c r="E30" s="124"/>
      <c r="F30" s="122"/>
      <c r="G30" s="98"/>
      <c r="H30" s="18"/>
      <c r="I30" s="11"/>
      <c r="J30" s="40">
        <f>J31+J44</f>
        <v>1210.5999999999999</v>
      </c>
      <c r="K30" s="40">
        <f>K31+K44</f>
        <v>737</v>
      </c>
      <c r="L30" s="40">
        <f>L31+L44</f>
        <v>856.7</v>
      </c>
      <c r="M30" s="117"/>
      <c r="N30" s="117"/>
      <c r="O30" s="117"/>
    </row>
    <row r="31" spans="1:53" ht="15.75">
      <c r="A31" s="149" t="s">
        <v>215</v>
      </c>
      <c r="B31" s="125">
        <v>65</v>
      </c>
      <c r="C31" s="9">
        <v>1</v>
      </c>
      <c r="D31" s="9"/>
      <c r="E31" s="123"/>
      <c r="F31" s="9"/>
      <c r="G31" s="98"/>
      <c r="H31" s="18"/>
      <c r="I31" s="11"/>
      <c r="J31" s="40">
        <f>J32+J38</f>
        <v>444.09999999999997</v>
      </c>
      <c r="K31" s="40">
        <f t="shared" ref="K31:L31" si="7">K32+K38</f>
        <v>234.2</v>
      </c>
      <c r="L31" s="40">
        <f t="shared" si="7"/>
        <v>295.95</v>
      </c>
    </row>
    <row r="32" spans="1:53" ht="31.5">
      <c r="A32" s="149" t="s">
        <v>72</v>
      </c>
      <c r="B32" s="126" t="s">
        <v>70</v>
      </c>
      <c r="C32" s="122" t="s">
        <v>35</v>
      </c>
      <c r="D32" s="122" t="s">
        <v>73</v>
      </c>
      <c r="E32" s="124" t="s">
        <v>74</v>
      </c>
      <c r="F32" s="122"/>
      <c r="G32" s="19"/>
      <c r="H32" s="3"/>
      <c r="I32" s="3"/>
      <c r="J32" s="40">
        <f>J35</f>
        <v>343.4</v>
      </c>
      <c r="K32" s="40">
        <f>K35</f>
        <v>234.2</v>
      </c>
      <c r="L32" s="41">
        <f>L35</f>
        <v>295.95</v>
      </c>
    </row>
    <row r="33" spans="1:12" ht="78.75">
      <c r="A33" s="151" t="s">
        <v>152</v>
      </c>
      <c r="B33" s="125">
        <v>65</v>
      </c>
      <c r="C33" s="9">
        <v>1</v>
      </c>
      <c r="D33" s="122" t="s">
        <v>73</v>
      </c>
      <c r="E33" s="123">
        <v>41150</v>
      </c>
      <c r="F33" s="122" t="s">
        <v>154</v>
      </c>
      <c r="G33" s="3"/>
      <c r="H33" s="3"/>
      <c r="I33" s="3"/>
      <c r="J33" s="40">
        <f>J34</f>
        <v>343.4</v>
      </c>
      <c r="K33" s="40">
        <f t="shared" ref="K33:L33" si="8">K34</f>
        <v>234.2</v>
      </c>
      <c r="L33" s="40">
        <f t="shared" si="8"/>
        <v>295.95</v>
      </c>
    </row>
    <row r="34" spans="1:12" ht="31.5">
      <c r="A34" s="151" t="s">
        <v>153</v>
      </c>
      <c r="B34" s="125">
        <v>65</v>
      </c>
      <c r="C34" s="9">
        <v>1</v>
      </c>
      <c r="D34" s="122" t="s">
        <v>73</v>
      </c>
      <c r="E34" s="123">
        <v>41150</v>
      </c>
      <c r="F34" s="122" t="s">
        <v>155</v>
      </c>
      <c r="G34" s="3"/>
      <c r="H34" s="3"/>
      <c r="I34" s="3"/>
      <c r="J34" s="40">
        <f>J35</f>
        <v>343.4</v>
      </c>
      <c r="K34" s="40">
        <f t="shared" ref="K34:L34" si="9">K35</f>
        <v>234.2</v>
      </c>
      <c r="L34" s="40">
        <f t="shared" si="9"/>
        <v>295.95</v>
      </c>
    </row>
    <row r="35" spans="1:12" ht="15.75">
      <c r="A35" s="149" t="s">
        <v>22</v>
      </c>
      <c r="B35" s="125">
        <v>65</v>
      </c>
      <c r="C35" s="9">
        <v>1</v>
      </c>
      <c r="D35" s="122" t="s">
        <v>73</v>
      </c>
      <c r="E35" s="123">
        <v>41150</v>
      </c>
      <c r="F35" s="9" t="s">
        <v>155</v>
      </c>
      <c r="G35" s="100" t="s">
        <v>23</v>
      </c>
      <c r="H35" s="20"/>
      <c r="I35" s="3"/>
      <c r="J35" s="40">
        <f>J36</f>
        <v>343.4</v>
      </c>
      <c r="K35" s="40">
        <f t="shared" ref="K35:L36" si="10">K36</f>
        <v>234.2</v>
      </c>
      <c r="L35" s="41">
        <f t="shared" si="10"/>
        <v>295.95</v>
      </c>
    </row>
    <row r="36" spans="1:12" ht="47.25">
      <c r="A36" s="149" t="s">
        <v>69</v>
      </c>
      <c r="B36" s="125">
        <v>65</v>
      </c>
      <c r="C36" s="9">
        <v>1</v>
      </c>
      <c r="D36" s="122" t="s">
        <v>73</v>
      </c>
      <c r="E36" s="123">
        <v>41150</v>
      </c>
      <c r="F36" s="9" t="s">
        <v>155</v>
      </c>
      <c r="G36" s="101" t="s">
        <v>23</v>
      </c>
      <c r="H36" s="21" t="s">
        <v>62</v>
      </c>
      <c r="I36" s="3"/>
      <c r="J36" s="40">
        <f>J37</f>
        <v>343.4</v>
      </c>
      <c r="K36" s="40">
        <f t="shared" si="10"/>
        <v>234.2</v>
      </c>
      <c r="L36" s="41">
        <f t="shared" si="10"/>
        <v>295.95</v>
      </c>
    </row>
    <row r="37" spans="1:12" ht="47.25">
      <c r="A37" s="102" t="s">
        <v>246</v>
      </c>
      <c r="B37" s="22">
        <v>65</v>
      </c>
      <c r="C37" s="14">
        <v>1</v>
      </c>
      <c r="D37" s="5" t="s">
        <v>73</v>
      </c>
      <c r="E37" s="103" t="s">
        <v>74</v>
      </c>
      <c r="F37" s="14" t="s">
        <v>155</v>
      </c>
      <c r="G37" s="104" t="s">
        <v>23</v>
      </c>
      <c r="H37" s="6" t="s">
        <v>62</v>
      </c>
      <c r="I37" s="5" t="s">
        <v>262</v>
      </c>
      <c r="J37" s="105">
        <f>'Прил 5'!J16</f>
        <v>343.4</v>
      </c>
      <c r="K37" s="105">
        <f>'Прил 5'!K16</f>
        <v>234.2</v>
      </c>
      <c r="L37" s="105">
        <f>'Прил 5'!L16</f>
        <v>295.95</v>
      </c>
    </row>
    <row r="38" spans="1:12" ht="63">
      <c r="A38" s="129" t="s">
        <v>271</v>
      </c>
      <c r="B38" s="121" t="s">
        <v>70</v>
      </c>
      <c r="C38" s="9" t="s">
        <v>35</v>
      </c>
      <c r="D38" s="122" t="s">
        <v>73</v>
      </c>
      <c r="E38" s="123" t="s">
        <v>270</v>
      </c>
      <c r="F38" s="9"/>
      <c r="G38" s="9"/>
      <c r="H38" s="9"/>
      <c r="I38" s="122"/>
      <c r="J38" s="94">
        <f>J39</f>
        <v>100.7</v>
      </c>
      <c r="K38" s="94">
        <f t="shared" ref="K38:L42" si="11">K39</f>
        <v>0</v>
      </c>
      <c r="L38" s="94">
        <f t="shared" si="11"/>
        <v>0</v>
      </c>
    </row>
    <row r="39" spans="1:12" ht="78.75">
      <c r="A39" s="33" t="s">
        <v>152</v>
      </c>
      <c r="B39" s="121" t="s">
        <v>70</v>
      </c>
      <c r="C39" s="9" t="s">
        <v>35</v>
      </c>
      <c r="D39" s="122" t="s">
        <v>73</v>
      </c>
      <c r="E39" s="123" t="s">
        <v>270</v>
      </c>
      <c r="F39" s="9" t="s">
        <v>154</v>
      </c>
      <c r="G39" s="9"/>
      <c r="H39" s="9"/>
      <c r="I39" s="122"/>
      <c r="J39" s="94">
        <f>J40</f>
        <v>100.7</v>
      </c>
      <c r="K39" s="94">
        <f t="shared" si="11"/>
        <v>0</v>
      </c>
      <c r="L39" s="94">
        <f t="shared" si="11"/>
        <v>0</v>
      </c>
    </row>
    <row r="40" spans="1:12" ht="31.5">
      <c r="A40" s="33" t="s">
        <v>153</v>
      </c>
      <c r="B40" s="121" t="s">
        <v>70</v>
      </c>
      <c r="C40" s="9" t="s">
        <v>35</v>
      </c>
      <c r="D40" s="122" t="s">
        <v>73</v>
      </c>
      <c r="E40" s="123" t="s">
        <v>270</v>
      </c>
      <c r="F40" s="9" t="s">
        <v>155</v>
      </c>
      <c r="G40" s="9"/>
      <c r="H40" s="9"/>
      <c r="I40" s="122"/>
      <c r="J40" s="94">
        <f>J41</f>
        <v>100.7</v>
      </c>
      <c r="K40" s="94">
        <f t="shared" si="11"/>
        <v>0</v>
      </c>
      <c r="L40" s="94">
        <f t="shared" si="11"/>
        <v>0</v>
      </c>
    </row>
    <row r="41" spans="1:12" ht="15.75">
      <c r="A41" s="99" t="s">
        <v>22</v>
      </c>
      <c r="B41" s="121" t="s">
        <v>70</v>
      </c>
      <c r="C41" s="9" t="s">
        <v>35</v>
      </c>
      <c r="D41" s="122" t="s">
        <v>73</v>
      </c>
      <c r="E41" s="123" t="s">
        <v>270</v>
      </c>
      <c r="F41" s="9" t="s">
        <v>155</v>
      </c>
      <c r="G41" s="9" t="s">
        <v>23</v>
      </c>
      <c r="H41" s="9"/>
      <c r="I41" s="122"/>
      <c r="J41" s="94">
        <f>J42</f>
        <v>100.7</v>
      </c>
      <c r="K41" s="94">
        <f t="shared" si="11"/>
        <v>0</v>
      </c>
      <c r="L41" s="94">
        <f t="shared" si="11"/>
        <v>0</v>
      </c>
    </row>
    <row r="42" spans="1:12" ht="47.25">
      <c r="A42" s="99" t="s">
        <v>69</v>
      </c>
      <c r="B42" s="121" t="s">
        <v>70</v>
      </c>
      <c r="C42" s="9" t="s">
        <v>35</v>
      </c>
      <c r="D42" s="122" t="s">
        <v>73</v>
      </c>
      <c r="E42" s="123" t="s">
        <v>270</v>
      </c>
      <c r="F42" s="9" t="s">
        <v>155</v>
      </c>
      <c r="G42" s="9" t="s">
        <v>23</v>
      </c>
      <c r="H42" s="9" t="s">
        <v>62</v>
      </c>
      <c r="I42" s="122"/>
      <c r="J42" s="94">
        <f>J43</f>
        <v>100.7</v>
      </c>
      <c r="K42" s="94">
        <f t="shared" si="11"/>
        <v>0</v>
      </c>
      <c r="L42" s="94">
        <f t="shared" si="11"/>
        <v>0</v>
      </c>
    </row>
    <row r="43" spans="1:12" ht="47.25">
      <c r="A43" s="102" t="s">
        <v>246</v>
      </c>
      <c r="B43" s="22">
        <v>65</v>
      </c>
      <c r="C43" s="14">
        <v>1</v>
      </c>
      <c r="D43" s="5" t="s">
        <v>73</v>
      </c>
      <c r="E43" s="103" t="s">
        <v>270</v>
      </c>
      <c r="F43" s="14" t="s">
        <v>155</v>
      </c>
      <c r="G43" s="104" t="s">
        <v>23</v>
      </c>
      <c r="H43" s="6" t="s">
        <v>62</v>
      </c>
      <c r="I43" s="5" t="s">
        <v>262</v>
      </c>
      <c r="J43" s="105">
        <f>'Прил 5'!J19</f>
        <v>100.7</v>
      </c>
      <c r="K43" s="105">
        <f>'Прил 5'!K19</f>
        <v>0</v>
      </c>
      <c r="L43" s="105">
        <f>'Прил 5'!L19</f>
        <v>0</v>
      </c>
    </row>
    <row r="44" spans="1:12" ht="31.5">
      <c r="A44" s="149" t="s">
        <v>218</v>
      </c>
      <c r="B44" s="121" t="s">
        <v>70</v>
      </c>
      <c r="C44" s="9" t="s">
        <v>36</v>
      </c>
      <c r="D44" s="122"/>
      <c r="E44" s="123"/>
      <c r="F44" s="9"/>
      <c r="G44" s="125"/>
      <c r="H44" s="10"/>
      <c r="I44" s="3"/>
      <c r="J44" s="40">
        <f>J45+J51+J66</f>
        <v>766.5</v>
      </c>
      <c r="K44" s="40">
        <f>K45+K51+K66</f>
        <v>502.8</v>
      </c>
      <c r="L44" s="40">
        <f>L45+L51+L66</f>
        <v>560.75</v>
      </c>
    </row>
    <row r="45" spans="1:12" ht="30.75" customHeight="1">
      <c r="A45" s="149" t="s">
        <v>75</v>
      </c>
      <c r="B45" s="121" t="s">
        <v>70</v>
      </c>
      <c r="C45" s="9" t="s">
        <v>36</v>
      </c>
      <c r="D45" s="122" t="s">
        <v>73</v>
      </c>
      <c r="E45" s="123" t="s">
        <v>76</v>
      </c>
      <c r="F45" s="9"/>
      <c r="G45" s="125"/>
      <c r="H45" s="10"/>
      <c r="I45" s="19"/>
      <c r="J45" s="40">
        <f>J46</f>
        <v>417.8</v>
      </c>
      <c r="K45" s="40">
        <f>K48</f>
        <v>479.1</v>
      </c>
      <c r="L45" s="41">
        <f>L48</f>
        <v>458.35</v>
      </c>
    </row>
    <row r="46" spans="1:12" ht="84" customHeight="1">
      <c r="A46" s="151" t="s">
        <v>152</v>
      </c>
      <c r="B46" s="121" t="s">
        <v>70</v>
      </c>
      <c r="C46" s="9" t="s">
        <v>36</v>
      </c>
      <c r="D46" s="122" t="s">
        <v>73</v>
      </c>
      <c r="E46" s="123" t="s">
        <v>76</v>
      </c>
      <c r="F46" s="9" t="s">
        <v>154</v>
      </c>
      <c r="G46" s="125"/>
      <c r="H46" s="10"/>
      <c r="I46" s="19"/>
      <c r="J46" s="40">
        <f>J47</f>
        <v>417.8</v>
      </c>
      <c r="K46" s="40">
        <f t="shared" ref="K46:L46" si="12">K47</f>
        <v>479.1</v>
      </c>
      <c r="L46" s="40">
        <f t="shared" si="12"/>
        <v>458.35</v>
      </c>
    </row>
    <row r="47" spans="1:12" ht="30.75" customHeight="1">
      <c r="A47" s="151" t="s">
        <v>153</v>
      </c>
      <c r="B47" s="121" t="s">
        <v>70</v>
      </c>
      <c r="C47" s="9" t="s">
        <v>36</v>
      </c>
      <c r="D47" s="122" t="s">
        <v>73</v>
      </c>
      <c r="E47" s="123" t="s">
        <v>76</v>
      </c>
      <c r="F47" s="9" t="s">
        <v>155</v>
      </c>
      <c r="G47" s="125"/>
      <c r="H47" s="10"/>
      <c r="I47" s="19"/>
      <c r="J47" s="40">
        <f>J48</f>
        <v>417.8</v>
      </c>
      <c r="K47" s="40">
        <f t="shared" ref="K47:L47" si="13">K48</f>
        <v>479.1</v>
      </c>
      <c r="L47" s="40">
        <f t="shared" si="13"/>
        <v>458.35</v>
      </c>
    </row>
    <row r="48" spans="1:12" ht="15.75">
      <c r="A48" s="149" t="s">
        <v>22</v>
      </c>
      <c r="B48" s="121" t="s">
        <v>70</v>
      </c>
      <c r="C48" s="9" t="s">
        <v>36</v>
      </c>
      <c r="D48" s="122" t="s">
        <v>73</v>
      </c>
      <c r="E48" s="123" t="s">
        <v>76</v>
      </c>
      <c r="F48" s="9" t="s">
        <v>155</v>
      </c>
      <c r="G48" s="125" t="s">
        <v>23</v>
      </c>
      <c r="H48" s="10"/>
      <c r="I48" s="19"/>
      <c r="J48" s="40">
        <f>J49</f>
        <v>417.8</v>
      </c>
      <c r="K48" s="40">
        <f t="shared" ref="K48:L49" si="14">K49</f>
        <v>479.1</v>
      </c>
      <c r="L48" s="41">
        <f t="shared" si="14"/>
        <v>458.35</v>
      </c>
    </row>
    <row r="49" spans="1:12" ht="63" customHeight="1">
      <c r="A49" s="149" t="s">
        <v>110</v>
      </c>
      <c r="B49" s="121" t="s">
        <v>70</v>
      </c>
      <c r="C49" s="122" t="s">
        <v>36</v>
      </c>
      <c r="D49" s="122" t="s">
        <v>73</v>
      </c>
      <c r="E49" s="124">
        <v>41110</v>
      </c>
      <c r="F49" s="122" t="s">
        <v>155</v>
      </c>
      <c r="G49" s="126" t="s">
        <v>23</v>
      </c>
      <c r="H49" s="13" t="s">
        <v>24</v>
      </c>
      <c r="I49" s="19"/>
      <c r="J49" s="40">
        <f>J50</f>
        <v>417.8</v>
      </c>
      <c r="K49" s="40">
        <f t="shared" si="14"/>
        <v>479.1</v>
      </c>
      <c r="L49" s="41">
        <f t="shared" si="14"/>
        <v>458.35</v>
      </c>
    </row>
    <row r="50" spans="1:12" ht="47.25">
      <c r="A50" s="102" t="s">
        <v>246</v>
      </c>
      <c r="B50" s="24" t="s">
        <v>70</v>
      </c>
      <c r="C50" s="5" t="s">
        <v>36</v>
      </c>
      <c r="D50" s="5" t="s">
        <v>73</v>
      </c>
      <c r="E50" s="109" t="s">
        <v>76</v>
      </c>
      <c r="F50" s="5" t="s">
        <v>155</v>
      </c>
      <c r="G50" s="22" t="s">
        <v>23</v>
      </c>
      <c r="H50" s="14" t="s">
        <v>24</v>
      </c>
      <c r="I50" s="5" t="s">
        <v>262</v>
      </c>
      <c r="J50" s="105">
        <f>'Прил 5'!J25</f>
        <v>417.8</v>
      </c>
      <c r="K50" s="105">
        <f>'Прил 5'!K25</f>
        <v>479.1</v>
      </c>
      <c r="L50" s="105">
        <f>'Прил 5'!L25</f>
        <v>458.35</v>
      </c>
    </row>
    <row r="51" spans="1:12" ht="31.5">
      <c r="A51" s="99" t="s">
        <v>77</v>
      </c>
      <c r="B51" s="19" t="s">
        <v>70</v>
      </c>
      <c r="C51" s="3" t="s">
        <v>36</v>
      </c>
      <c r="D51" s="122" t="s">
        <v>73</v>
      </c>
      <c r="E51" s="124" t="s">
        <v>78</v>
      </c>
      <c r="F51" s="122"/>
      <c r="G51" s="125"/>
      <c r="H51" s="10"/>
      <c r="I51" s="19"/>
      <c r="J51" s="40">
        <f>J54+J57</f>
        <v>257.39999999999998</v>
      </c>
      <c r="K51" s="40">
        <f t="shared" ref="K51:L51" si="15">K54+K57</f>
        <v>23.7</v>
      </c>
      <c r="L51" s="40">
        <f t="shared" si="15"/>
        <v>102.4</v>
      </c>
    </row>
    <row r="52" spans="1:12" ht="31.5">
      <c r="A52" s="8" t="s">
        <v>148</v>
      </c>
      <c r="B52" s="23" t="s">
        <v>70</v>
      </c>
      <c r="C52" s="3" t="s">
        <v>36</v>
      </c>
      <c r="D52" s="122" t="s">
        <v>73</v>
      </c>
      <c r="E52" s="124" t="s">
        <v>78</v>
      </c>
      <c r="F52" s="122" t="s">
        <v>150</v>
      </c>
      <c r="G52" s="125"/>
      <c r="H52" s="10"/>
      <c r="I52" s="19"/>
      <c r="J52" s="40">
        <f>J53</f>
        <v>220.9</v>
      </c>
      <c r="K52" s="40">
        <f t="shared" ref="K52:L52" si="16">K53</f>
        <v>11.7</v>
      </c>
      <c r="L52" s="40">
        <f t="shared" si="16"/>
        <v>90.4</v>
      </c>
    </row>
    <row r="53" spans="1:12" ht="47.25">
      <c r="A53" s="8" t="s">
        <v>149</v>
      </c>
      <c r="B53" s="23" t="s">
        <v>70</v>
      </c>
      <c r="C53" s="3" t="s">
        <v>36</v>
      </c>
      <c r="D53" s="122" t="s">
        <v>73</v>
      </c>
      <c r="E53" s="124" t="s">
        <v>78</v>
      </c>
      <c r="F53" s="122" t="s">
        <v>151</v>
      </c>
      <c r="G53" s="125"/>
      <c r="H53" s="10"/>
      <c r="I53" s="19"/>
      <c r="J53" s="40">
        <f>J54</f>
        <v>220.9</v>
      </c>
      <c r="K53" s="40">
        <f t="shared" ref="K53:L53" si="17">K54</f>
        <v>11.7</v>
      </c>
      <c r="L53" s="40">
        <f t="shared" si="17"/>
        <v>90.4</v>
      </c>
    </row>
    <row r="54" spans="1:12" ht="15.75">
      <c r="A54" s="99" t="s">
        <v>22</v>
      </c>
      <c r="B54" s="23" t="s">
        <v>70</v>
      </c>
      <c r="C54" s="3" t="s">
        <v>36</v>
      </c>
      <c r="D54" s="122" t="s">
        <v>73</v>
      </c>
      <c r="E54" s="124" t="s">
        <v>78</v>
      </c>
      <c r="F54" s="122" t="s">
        <v>151</v>
      </c>
      <c r="G54" s="125" t="s">
        <v>23</v>
      </c>
      <c r="H54" s="10"/>
      <c r="I54" s="19"/>
      <c r="J54" s="40">
        <f>J55</f>
        <v>220.9</v>
      </c>
      <c r="K54" s="40">
        <f t="shared" ref="K54:L55" si="18">K55</f>
        <v>11.7</v>
      </c>
      <c r="L54" s="41">
        <f t="shared" si="18"/>
        <v>90.4</v>
      </c>
    </row>
    <row r="55" spans="1:12" ht="69.75" customHeight="1">
      <c r="A55" s="99" t="s">
        <v>110</v>
      </c>
      <c r="B55" s="23" t="s">
        <v>70</v>
      </c>
      <c r="C55" s="3" t="s">
        <v>36</v>
      </c>
      <c r="D55" s="122" t="s">
        <v>73</v>
      </c>
      <c r="E55" s="124" t="s">
        <v>78</v>
      </c>
      <c r="F55" s="122" t="s">
        <v>151</v>
      </c>
      <c r="G55" s="125" t="s">
        <v>23</v>
      </c>
      <c r="H55" s="10" t="s">
        <v>24</v>
      </c>
      <c r="I55" s="19"/>
      <c r="J55" s="40">
        <f>J56</f>
        <v>220.9</v>
      </c>
      <c r="K55" s="40">
        <f t="shared" si="18"/>
        <v>11.7</v>
      </c>
      <c r="L55" s="41">
        <f t="shared" si="18"/>
        <v>90.4</v>
      </c>
    </row>
    <row r="56" spans="1:12" ht="47.25">
      <c r="A56" s="102" t="s">
        <v>246</v>
      </c>
      <c r="B56" s="24" t="s">
        <v>70</v>
      </c>
      <c r="C56" s="5" t="s">
        <v>36</v>
      </c>
      <c r="D56" s="5" t="s">
        <v>73</v>
      </c>
      <c r="E56" s="109" t="s">
        <v>78</v>
      </c>
      <c r="F56" s="5" t="s">
        <v>151</v>
      </c>
      <c r="G56" s="22" t="s">
        <v>23</v>
      </c>
      <c r="H56" s="14" t="s">
        <v>24</v>
      </c>
      <c r="I56" s="5" t="s">
        <v>262</v>
      </c>
      <c r="J56" s="105">
        <f>'Прил 5'!J27</f>
        <v>220.9</v>
      </c>
      <c r="K56" s="105">
        <f>'Прил 5'!K27</f>
        <v>11.7</v>
      </c>
      <c r="L56" s="105">
        <f>'Прил 5'!L27</f>
        <v>90.4</v>
      </c>
    </row>
    <row r="57" spans="1:12" ht="31.5">
      <c r="A57" s="8" t="s">
        <v>148</v>
      </c>
      <c r="B57" s="23" t="s">
        <v>70</v>
      </c>
      <c r="C57" s="3" t="s">
        <v>36</v>
      </c>
      <c r="D57" s="122" t="s">
        <v>73</v>
      </c>
      <c r="E57" s="124" t="s">
        <v>78</v>
      </c>
      <c r="F57" s="122" t="s">
        <v>157</v>
      </c>
      <c r="G57" s="125"/>
      <c r="H57" s="10"/>
      <c r="I57" s="19"/>
      <c r="J57" s="40">
        <f>J62+J58</f>
        <v>36.5</v>
      </c>
      <c r="K57" s="40">
        <f>K62</f>
        <v>12</v>
      </c>
      <c r="L57" s="40">
        <f>L62</f>
        <v>12</v>
      </c>
    </row>
    <row r="58" spans="1:12" ht="15.75">
      <c r="A58" s="8" t="s">
        <v>302</v>
      </c>
      <c r="B58" s="23" t="s">
        <v>70</v>
      </c>
      <c r="C58" s="3" t="s">
        <v>36</v>
      </c>
      <c r="D58" s="122" t="s">
        <v>73</v>
      </c>
      <c r="E58" s="124" t="s">
        <v>78</v>
      </c>
      <c r="F58" s="122" t="s">
        <v>301</v>
      </c>
      <c r="G58" s="125"/>
      <c r="H58" s="10"/>
      <c r="I58" s="19"/>
      <c r="J58" s="40">
        <f>J59</f>
        <v>1</v>
      </c>
      <c r="K58" s="40">
        <f t="shared" ref="K58:L60" si="19">K59</f>
        <v>0</v>
      </c>
      <c r="L58" s="40">
        <f t="shared" si="19"/>
        <v>0</v>
      </c>
    </row>
    <row r="59" spans="1:12" ht="15.75">
      <c r="A59" s="99" t="s">
        <v>22</v>
      </c>
      <c r="B59" s="23" t="s">
        <v>70</v>
      </c>
      <c r="C59" s="3" t="s">
        <v>36</v>
      </c>
      <c r="D59" s="122" t="s">
        <v>73</v>
      </c>
      <c r="E59" s="124" t="s">
        <v>78</v>
      </c>
      <c r="F59" s="122" t="s">
        <v>301</v>
      </c>
      <c r="G59" s="125" t="s">
        <v>23</v>
      </c>
      <c r="H59" s="10"/>
      <c r="I59" s="19"/>
      <c r="J59" s="40">
        <f>J60</f>
        <v>1</v>
      </c>
      <c r="K59" s="40">
        <f t="shared" si="19"/>
        <v>0</v>
      </c>
      <c r="L59" s="40">
        <f t="shared" si="19"/>
        <v>0</v>
      </c>
    </row>
    <row r="60" spans="1:12" ht="63">
      <c r="A60" s="99" t="s">
        <v>110</v>
      </c>
      <c r="B60" s="23" t="s">
        <v>70</v>
      </c>
      <c r="C60" s="3" t="s">
        <v>36</v>
      </c>
      <c r="D60" s="122" t="s">
        <v>73</v>
      </c>
      <c r="E60" s="124" t="s">
        <v>78</v>
      </c>
      <c r="F60" s="122" t="s">
        <v>301</v>
      </c>
      <c r="G60" s="125" t="s">
        <v>23</v>
      </c>
      <c r="H60" s="10" t="s">
        <v>24</v>
      </c>
      <c r="I60" s="19"/>
      <c r="J60" s="40">
        <f>J61</f>
        <v>1</v>
      </c>
      <c r="K60" s="40">
        <f t="shared" si="19"/>
        <v>0</v>
      </c>
      <c r="L60" s="40">
        <f t="shared" si="19"/>
        <v>0</v>
      </c>
    </row>
    <row r="61" spans="1:12" ht="47.25">
      <c r="A61" s="102" t="s">
        <v>246</v>
      </c>
      <c r="B61" s="24" t="s">
        <v>70</v>
      </c>
      <c r="C61" s="5" t="s">
        <v>36</v>
      </c>
      <c r="D61" s="5" t="s">
        <v>73</v>
      </c>
      <c r="E61" s="109" t="s">
        <v>78</v>
      </c>
      <c r="F61" s="5" t="s">
        <v>301</v>
      </c>
      <c r="G61" s="22" t="s">
        <v>23</v>
      </c>
      <c r="H61" s="14" t="s">
        <v>24</v>
      </c>
      <c r="I61" s="5" t="s">
        <v>262</v>
      </c>
      <c r="J61" s="105">
        <f>'Прил 5'!J30</f>
        <v>1</v>
      </c>
      <c r="K61" s="105">
        <f>'Прил 5'!K30</f>
        <v>0</v>
      </c>
      <c r="L61" s="105">
        <f>'Прил 5'!L30</f>
        <v>0</v>
      </c>
    </row>
    <row r="62" spans="1:12" ht="47.25">
      <c r="A62" s="8" t="s">
        <v>149</v>
      </c>
      <c r="B62" s="23" t="s">
        <v>70</v>
      </c>
      <c r="C62" s="3" t="s">
        <v>36</v>
      </c>
      <c r="D62" s="122" t="s">
        <v>73</v>
      </c>
      <c r="E62" s="124" t="s">
        <v>78</v>
      </c>
      <c r="F62" s="122" t="s">
        <v>159</v>
      </c>
      <c r="G62" s="125"/>
      <c r="H62" s="10"/>
      <c r="I62" s="19"/>
      <c r="J62" s="40">
        <f>J63</f>
        <v>35.5</v>
      </c>
      <c r="K62" s="40">
        <f t="shared" ref="K62:L64" si="20">K63</f>
        <v>12</v>
      </c>
      <c r="L62" s="40">
        <f t="shared" ref="L62" si="21">L63</f>
        <v>12</v>
      </c>
    </row>
    <row r="63" spans="1:12" ht="15.75">
      <c r="A63" s="99" t="s">
        <v>22</v>
      </c>
      <c r="B63" s="23" t="s">
        <v>70</v>
      </c>
      <c r="C63" s="3" t="s">
        <v>36</v>
      </c>
      <c r="D63" s="122" t="s">
        <v>73</v>
      </c>
      <c r="E63" s="124" t="s">
        <v>78</v>
      </c>
      <c r="F63" s="122" t="s">
        <v>159</v>
      </c>
      <c r="G63" s="125" t="s">
        <v>23</v>
      </c>
      <c r="H63" s="10"/>
      <c r="I63" s="19"/>
      <c r="J63" s="40">
        <f>J64</f>
        <v>35.5</v>
      </c>
      <c r="K63" s="40">
        <f t="shared" si="20"/>
        <v>12</v>
      </c>
      <c r="L63" s="41">
        <f t="shared" si="20"/>
        <v>12</v>
      </c>
    </row>
    <row r="64" spans="1:12" ht="69.75" customHeight="1">
      <c r="A64" s="99" t="s">
        <v>110</v>
      </c>
      <c r="B64" s="23" t="s">
        <v>70</v>
      </c>
      <c r="C64" s="3" t="s">
        <v>36</v>
      </c>
      <c r="D64" s="122" t="s">
        <v>73</v>
      </c>
      <c r="E64" s="124" t="s">
        <v>78</v>
      </c>
      <c r="F64" s="122" t="s">
        <v>159</v>
      </c>
      <c r="G64" s="125" t="s">
        <v>23</v>
      </c>
      <c r="H64" s="10" t="s">
        <v>24</v>
      </c>
      <c r="I64" s="19"/>
      <c r="J64" s="40">
        <f>J65</f>
        <v>35.5</v>
      </c>
      <c r="K64" s="40">
        <f t="shared" si="20"/>
        <v>12</v>
      </c>
      <c r="L64" s="41">
        <f t="shared" si="20"/>
        <v>12</v>
      </c>
    </row>
    <row r="65" spans="1:12" ht="47.25">
      <c r="A65" s="102" t="s">
        <v>246</v>
      </c>
      <c r="B65" s="24" t="s">
        <v>70</v>
      </c>
      <c r="C65" s="5" t="s">
        <v>36</v>
      </c>
      <c r="D65" s="5" t="s">
        <v>73</v>
      </c>
      <c r="E65" s="109" t="s">
        <v>78</v>
      </c>
      <c r="F65" s="5" t="s">
        <v>159</v>
      </c>
      <c r="G65" s="22" t="s">
        <v>23</v>
      </c>
      <c r="H65" s="14" t="s">
        <v>24</v>
      </c>
      <c r="I65" s="5" t="s">
        <v>262</v>
      </c>
      <c r="J65" s="105">
        <f>'Прил 5'!J31</f>
        <v>35.5</v>
      </c>
      <c r="K65" s="105">
        <f>'Прил 5'!K29</f>
        <v>12</v>
      </c>
      <c r="L65" s="105">
        <f>'Прил 5'!L29</f>
        <v>12</v>
      </c>
    </row>
    <row r="66" spans="1:12" ht="63">
      <c r="A66" s="129" t="s">
        <v>271</v>
      </c>
      <c r="B66" s="23" t="s">
        <v>70</v>
      </c>
      <c r="C66" s="3" t="s">
        <v>36</v>
      </c>
      <c r="D66" s="122" t="s">
        <v>73</v>
      </c>
      <c r="E66" s="123" t="s">
        <v>270</v>
      </c>
      <c r="F66" s="122"/>
      <c r="G66" s="125"/>
      <c r="H66" s="9"/>
      <c r="I66" s="126"/>
      <c r="J66" s="94">
        <f>J67</f>
        <v>91.3</v>
      </c>
      <c r="K66" s="94">
        <f>K67</f>
        <v>0</v>
      </c>
      <c r="L66" s="94">
        <f>L67</f>
        <v>0</v>
      </c>
    </row>
    <row r="67" spans="1:12" ht="78.75">
      <c r="A67" s="33" t="s">
        <v>152</v>
      </c>
      <c r="B67" s="23" t="s">
        <v>70</v>
      </c>
      <c r="C67" s="3" t="s">
        <v>36</v>
      </c>
      <c r="D67" s="122" t="s">
        <v>73</v>
      </c>
      <c r="E67" s="123" t="s">
        <v>270</v>
      </c>
      <c r="F67" s="122" t="s">
        <v>154</v>
      </c>
      <c r="G67" s="125"/>
      <c r="H67" s="9"/>
      <c r="I67" s="126"/>
      <c r="J67" s="94">
        <f>J68</f>
        <v>91.3</v>
      </c>
      <c r="K67" s="94">
        <f t="shared" ref="K67:L70" si="22">K68</f>
        <v>0</v>
      </c>
      <c r="L67" s="94">
        <f t="shared" si="22"/>
        <v>0</v>
      </c>
    </row>
    <row r="68" spans="1:12" ht="31.5">
      <c r="A68" s="33" t="s">
        <v>153</v>
      </c>
      <c r="B68" s="23" t="s">
        <v>70</v>
      </c>
      <c r="C68" s="3" t="s">
        <v>36</v>
      </c>
      <c r="D68" s="122" t="s">
        <v>73</v>
      </c>
      <c r="E68" s="123" t="s">
        <v>270</v>
      </c>
      <c r="F68" s="122" t="s">
        <v>155</v>
      </c>
      <c r="G68" s="125"/>
      <c r="H68" s="9"/>
      <c r="I68" s="126"/>
      <c r="J68" s="94">
        <f>J69</f>
        <v>91.3</v>
      </c>
      <c r="K68" s="94">
        <f t="shared" si="22"/>
        <v>0</v>
      </c>
      <c r="L68" s="94">
        <f t="shared" si="22"/>
        <v>0</v>
      </c>
    </row>
    <row r="69" spans="1:12" ht="15.75">
      <c r="A69" s="99" t="s">
        <v>22</v>
      </c>
      <c r="B69" s="23" t="s">
        <v>70</v>
      </c>
      <c r="C69" s="3" t="s">
        <v>36</v>
      </c>
      <c r="D69" s="122" t="s">
        <v>73</v>
      </c>
      <c r="E69" s="123" t="s">
        <v>270</v>
      </c>
      <c r="F69" s="122" t="s">
        <v>155</v>
      </c>
      <c r="G69" s="125" t="s">
        <v>23</v>
      </c>
      <c r="H69" s="9"/>
      <c r="I69" s="126"/>
      <c r="J69" s="94">
        <f>J70</f>
        <v>91.3</v>
      </c>
      <c r="K69" s="94">
        <f t="shared" si="22"/>
        <v>0</v>
      </c>
      <c r="L69" s="94">
        <f t="shared" si="22"/>
        <v>0</v>
      </c>
    </row>
    <row r="70" spans="1:12" ht="63">
      <c r="A70" s="99" t="s">
        <v>110</v>
      </c>
      <c r="B70" s="23" t="s">
        <v>70</v>
      </c>
      <c r="C70" s="3" t="s">
        <v>36</v>
      </c>
      <c r="D70" s="122" t="s">
        <v>73</v>
      </c>
      <c r="E70" s="123" t="s">
        <v>270</v>
      </c>
      <c r="F70" s="122" t="s">
        <v>155</v>
      </c>
      <c r="G70" s="125" t="s">
        <v>23</v>
      </c>
      <c r="H70" s="9" t="s">
        <v>24</v>
      </c>
      <c r="I70" s="126"/>
      <c r="J70" s="94">
        <f>J71</f>
        <v>91.3</v>
      </c>
      <c r="K70" s="94">
        <f t="shared" si="22"/>
        <v>0</v>
      </c>
      <c r="L70" s="94">
        <f t="shared" si="22"/>
        <v>0</v>
      </c>
    </row>
    <row r="71" spans="1:12" ht="47.25">
      <c r="A71" s="102" t="s">
        <v>246</v>
      </c>
      <c r="B71" s="24" t="s">
        <v>70</v>
      </c>
      <c r="C71" s="5" t="s">
        <v>36</v>
      </c>
      <c r="D71" s="5" t="s">
        <v>73</v>
      </c>
      <c r="E71" s="103" t="s">
        <v>270</v>
      </c>
      <c r="F71" s="5" t="s">
        <v>155</v>
      </c>
      <c r="G71" s="22" t="s">
        <v>23</v>
      </c>
      <c r="H71" s="14" t="s">
        <v>24</v>
      </c>
      <c r="I71" s="25" t="s">
        <v>262</v>
      </c>
      <c r="J71" s="105">
        <f>'Прил 5'!J34</f>
        <v>91.3</v>
      </c>
      <c r="K71" s="105">
        <f>'Прил 5'!K34</f>
        <v>0</v>
      </c>
      <c r="L71" s="105">
        <f>'Прил 5'!L34</f>
        <v>0</v>
      </c>
    </row>
    <row r="72" spans="1:12" ht="63">
      <c r="A72" s="150" t="s">
        <v>254</v>
      </c>
      <c r="B72" s="152">
        <v>89</v>
      </c>
      <c r="C72" s="153"/>
      <c r="D72" s="122"/>
      <c r="E72" s="124"/>
      <c r="F72" s="122"/>
      <c r="G72" s="126"/>
      <c r="H72" s="122"/>
      <c r="I72" s="126"/>
      <c r="J72" s="94">
        <f>J73</f>
        <v>628.7299999999999</v>
      </c>
      <c r="K72" s="94">
        <f t="shared" ref="K72:L72" si="23">K73</f>
        <v>355.5</v>
      </c>
      <c r="L72" s="94">
        <f t="shared" si="23"/>
        <v>428.5</v>
      </c>
    </row>
    <row r="73" spans="1:12" ht="80.25" customHeight="1">
      <c r="A73" s="150" t="s">
        <v>255</v>
      </c>
      <c r="B73" s="152">
        <v>89</v>
      </c>
      <c r="C73" s="153" t="s">
        <v>35</v>
      </c>
      <c r="D73" s="122"/>
      <c r="E73" s="124"/>
      <c r="F73" s="122"/>
      <c r="G73" s="126"/>
      <c r="H73" s="122"/>
      <c r="I73" s="126"/>
      <c r="J73" s="94">
        <f>J79+J95+J101+J125+J131+J142+J113+J119+J136+J107+J86+J143+J80</f>
        <v>628.7299999999999</v>
      </c>
      <c r="K73" s="94">
        <f>K79+K95+K101+K125+K131+K142+K113+K119+K136+K107</f>
        <v>355.5</v>
      </c>
      <c r="L73" s="94">
        <f>L79+L95+L101+L125+L131+L142+L113+L119+L136+L107</f>
        <v>428.5</v>
      </c>
    </row>
    <row r="74" spans="1:12" ht="15.75">
      <c r="A74" s="149" t="s">
        <v>104</v>
      </c>
      <c r="B74" s="154">
        <v>89</v>
      </c>
      <c r="C74" s="122">
        <v>1</v>
      </c>
      <c r="D74" s="122" t="s">
        <v>73</v>
      </c>
      <c r="E74" s="124" t="s">
        <v>105</v>
      </c>
      <c r="F74" s="122"/>
      <c r="G74" s="126"/>
      <c r="H74" s="122"/>
      <c r="I74" s="122"/>
      <c r="J74" s="94">
        <f>J77</f>
        <v>240.9</v>
      </c>
      <c r="K74" s="94">
        <f>K77</f>
        <v>207.4</v>
      </c>
      <c r="L74" s="155">
        <f>L77</f>
        <v>163.9</v>
      </c>
    </row>
    <row r="75" spans="1:12" ht="31.5">
      <c r="A75" s="150" t="s">
        <v>144</v>
      </c>
      <c r="B75" s="154">
        <v>89</v>
      </c>
      <c r="C75" s="122">
        <v>1</v>
      </c>
      <c r="D75" s="122" t="s">
        <v>73</v>
      </c>
      <c r="E75" s="124" t="s">
        <v>105</v>
      </c>
      <c r="F75" s="122" t="s">
        <v>146</v>
      </c>
      <c r="G75" s="126"/>
      <c r="H75" s="122"/>
      <c r="I75" s="122"/>
      <c r="J75" s="94">
        <f>J76</f>
        <v>240.9</v>
      </c>
      <c r="K75" s="94">
        <f t="shared" ref="K75:L75" si="24">K76</f>
        <v>207.4</v>
      </c>
      <c r="L75" s="94">
        <f t="shared" si="24"/>
        <v>163.9</v>
      </c>
    </row>
    <row r="76" spans="1:12" ht="31.5">
      <c r="A76" s="150" t="s">
        <v>145</v>
      </c>
      <c r="B76" s="154">
        <v>89</v>
      </c>
      <c r="C76" s="122">
        <v>1</v>
      </c>
      <c r="D76" s="122" t="s">
        <v>73</v>
      </c>
      <c r="E76" s="124" t="s">
        <v>105</v>
      </c>
      <c r="F76" s="122" t="s">
        <v>147</v>
      </c>
      <c r="G76" s="126"/>
      <c r="H76" s="122"/>
      <c r="I76" s="122"/>
      <c r="J76" s="94">
        <f>J77</f>
        <v>240.9</v>
      </c>
      <c r="K76" s="94">
        <f t="shared" ref="K76:L76" si="25">K77</f>
        <v>207.4</v>
      </c>
      <c r="L76" s="94">
        <f t="shared" si="25"/>
        <v>163.9</v>
      </c>
    </row>
    <row r="77" spans="1:12" ht="15.75">
      <c r="A77" s="149" t="s">
        <v>103</v>
      </c>
      <c r="B77" s="154">
        <v>89</v>
      </c>
      <c r="C77" s="122">
        <v>1</v>
      </c>
      <c r="D77" s="122" t="s">
        <v>73</v>
      </c>
      <c r="E77" s="124" t="s">
        <v>105</v>
      </c>
      <c r="F77" s="122" t="s">
        <v>147</v>
      </c>
      <c r="G77" s="126" t="s">
        <v>66</v>
      </c>
      <c r="H77" s="122"/>
      <c r="I77" s="122"/>
      <c r="J77" s="94">
        <f>J78</f>
        <v>240.9</v>
      </c>
      <c r="K77" s="94">
        <f t="shared" ref="K77:L78" si="26">K78</f>
        <v>207.4</v>
      </c>
      <c r="L77" s="155">
        <f t="shared" si="26"/>
        <v>163.9</v>
      </c>
    </row>
    <row r="78" spans="1:12" ht="15.75">
      <c r="A78" s="149" t="s">
        <v>38</v>
      </c>
      <c r="B78" s="154">
        <v>89</v>
      </c>
      <c r="C78" s="122">
        <v>1</v>
      </c>
      <c r="D78" s="122" t="s">
        <v>73</v>
      </c>
      <c r="E78" s="124" t="s">
        <v>105</v>
      </c>
      <c r="F78" s="122" t="s">
        <v>147</v>
      </c>
      <c r="G78" s="126" t="s">
        <v>66</v>
      </c>
      <c r="H78" s="122" t="s">
        <v>23</v>
      </c>
      <c r="I78" s="122"/>
      <c r="J78" s="94">
        <f>J79</f>
        <v>240.9</v>
      </c>
      <c r="K78" s="94">
        <f t="shared" si="26"/>
        <v>207.4</v>
      </c>
      <c r="L78" s="155">
        <f t="shared" si="26"/>
        <v>163.9</v>
      </c>
    </row>
    <row r="79" spans="1:12" ht="52.15" customHeight="1">
      <c r="A79" s="102" t="s">
        <v>246</v>
      </c>
      <c r="B79" s="28">
        <v>89</v>
      </c>
      <c r="C79" s="5">
        <v>1</v>
      </c>
      <c r="D79" s="5" t="s">
        <v>73</v>
      </c>
      <c r="E79" s="109" t="s">
        <v>105</v>
      </c>
      <c r="F79" s="5" t="s">
        <v>147</v>
      </c>
      <c r="G79" s="25" t="s">
        <v>66</v>
      </c>
      <c r="H79" s="5" t="s">
        <v>23</v>
      </c>
      <c r="I79" s="5" t="s">
        <v>262</v>
      </c>
      <c r="J79" s="105">
        <f>'Прил 5'!J108</f>
        <v>240.9</v>
      </c>
      <c r="K79" s="105">
        <f>'Прил 5'!K108</f>
        <v>207.4</v>
      </c>
      <c r="L79" s="105">
        <f>'Прил 5'!L108</f>
        <v>163.9</v>
      </c>
    </row>
    <row r="80" spans="1:12" ht="52.15" customHeight="1">
      <c r="A80" s="303" t="s">
        <v>310</v>
      </c>
      <c r="B80" s="121">
        <v>89</v>
      </c>
      <c r="C80" s="122" t="s">
        <v>35</v>
      </c>
      <c r="D80" s="122" t="s">
        <v>73</v>
      </c>
      <c r="E80" s="124" t="s">
        <v>307</v>
      </c>
      <c r="F80" s="122"/>
      <c r="G80" s="126"/>
      <c r="H80" s="122"/>
      <c r="I80" s="126"/>
      <c r="J80" s="94">
        <f>J81</f>
        <v>3</v>
      </c>
      <c r="K80" s="94">
        <f t="shared" ref="K80:L84" si="27">K81</f>
        <v>0</v>
      </c>
      <c r="L80" s="94">
        <f t="shared" si="27"/>
        <v>0</v>
      </c>
    </row>
    <row r="81" spans="1:53" ht="21" customHeight="1">
      <c r="A81" s="303" t="s">
        <v>156</v>
      </c>
      <c r="B81" s="121" t="s">
        <v>85</v>
      </c>
      <c r="C81" s="122" t="s">
        <v>35</v>
      </c>
      <c r="D81" s="122" t="s">
        <v>73</v>
      </c>
      <c r="E81" s="124" t="s">
        <v>307</v>
      </c>
      <c r="F81" s="122" t="s">
        <v>157</v>
      </c>
      <c r="G81" s="126"/>
      <c r="H81" s="122"/>
      <c r="I81" s="126"/>
      <c r="J81" s="94">
        <f>J82</f>
        <v>3</v>
      </c>
      <c r="K81" s="94">
        <f t="shared" si="27"/>
        <v>0</v>
      </c>
      <c r="L81" s="94">
        <f t="shared" si="27"/>
        <v>0</v>
      </c>
    </row>
    <row r="82" spans="1:53" ht="21" customHeight="1">
      <c r="A82" s="129" t="s">
        <v>308</v>
      </c>
      <c r="B82" s="121" t="s">
        <v>85</v>
      </c>
      <c r="C82" s="122" t="s">
        <v>35</v>
      </c>
      <c r="D82" s="122" t="s">
        <v>73</v>
      </c>
      <c r="E82" s="124" t="s">
        <v>307</v>
      </c>
      <c r="F82" s="122" t="s">
        <v>309</v>
      </c>
      <c r="G82" s="126"/>
      <c r="H82" s="122"/>
      <c r="I82" s="126"/>
      <c r="J82" s="94">
        <f>J83</f>
        <v>3</v>
      </c>
      <c r="K82" s="94">
        <f t="shared" si="27"/>
        <v>0</v>
      </c>
      <c r="L82" s="94">
        <f t="shared" si="27"/>
        <v>0</v>
      </c>
    </row>
    <row r="83" spans="1:53" ht="21" customHeight="1">
      <c r="A83" s="303" t="s">
        <v>22</v>
      </c>
      <c r="B83" s="121" t="s">
        <v>85</v>
      </c>
      <c r="C83" s="122" t="s">
        <v>35</v>
      </c>
      <c r="D83" s="122" t="s">
        <v>73</v>
      </c>
      <c r="E83" s="124" t="s">
        <v>307</v>
      </c>
      <c r="F83" s="122" t="s">
        <v>309</v>
      </c>
      <c r="G83" s="126" t="s">
        <v>23</v>
      </c>
      <c r="H83" s="122"/>
      <c r="I83" s="126"/>
      <c r="J83" s="94">
        <f>J84</f>
        <v>3</v>
      </c>
      <c r="K83" s="94">
        <f t="shared" si="27"/>
        <v>0</v>
      </c>
      <c r="L83" s="94">
        <f t="shared" si="27"/>
        <v>0</v>
      </c>
    </row>
    <row r="84" spans="1:53" ht="21.75" customHeight="1">
      <c r="A84" s="303" t="s">
        <v>305</v>
      </c>
      <c r="B84" s="121" t="s">
        <v>85</v>
      </c>
      <c r="C84" s="122" t="s">
        <v>35</v>
      </c>
      <c r="D84" s="122" t="s">
        <v>73</v>
      </c>
      <c r="E84" s="124" t="s">
        <v>307</v>
      </c>
      <c r="F84" s="122" t="s">
        <v>309</v>
      </c>
      <c r="G84" s="126" t="s">
        <v>23</v>
      </c>
      <c r="H84" s="122" t="s">
        <v>306</v>
      </c>
      <c r="I84" s="126"/>
      <c r="J84" s="94">
        <f>J85</f>
        <v>3</v>
      </c>
      <c r="K84" s="94">
        <f t="shared" si="27"/>
        <v>0</v>
      </c>
      <c r="L84" s="94">
        <f t="shared" si="27"/>
        <v>0</v>
      </c>
    </row>
    <row r="85" spans="1:53" ht="52.15" customHeight="1">
      <c r="A85" s="102" t="s">
        <v>246</v>
      </c>
      <c r="B85" s="313" t="s">
        <v>85</v>
      </c>
      <c r="C85" s="314" t="s">
        <v>35</v>
      </c>
      <c r="D85" s="314" t="s">
        <v>73</v>
      </c>
      <c r="E85" s="315" t="s">
        <v>307</v>
      </c>
      <c r="F85" s="314" t="s">
        <v>309</v>
      </c>
      <c r="G85" s="316" t="s">
        <v>23</v>
      </c>
      <c r="H85" s="314" t="s">
        <v>306</v>
      </c>
      <c r="I85" s="316" t="s">
        <v>262</v>
      </c>
      <c r="J85" s="105">
        <f>'Прил 5'!J45</f>
        <v>3</v>
      </c>
      <c r="K85" s="105">
        <f>'Прил 5'!K45</f>
        <v>0</v>
      </c>
      <c r="L85" s="105">
        <f>'Прил 5'!L45</f>
        <v>0</v>
      </c>
    </row>
    <row r="86" spans="1:53" ht="52.15" customHeight="1">
      <c r="A86" s="129" t="s">
        <v>256</v>
      </c>
      <c r="B86" s="121">
        <v>89</v>
      </c>
      <c r="C86" s="122" t="s">
        <v>35</v>
      </c>
      <c r="D86" s="122" t="s">
        <v>73</v>
      </c>
      <c r="E86" s="124" t="s">
        <v>83</v>
      </c>
      <c r="F86" s="122"/>
      <c r="G86" s="126"/>
      <c r="H86" s="13"/>
      <c r="I86" s="19"/>
      <c r="J86" s="94">
        <f>J87</f>
        <v>0.28000000000000003</v>
      </c>
      <c r="K86" s="94">
        <f t="shared" ref="K86:L90" si="28">K87</f>
        <v>0</v>
      </c>
      <c r="L86" s="94">
        <f t="shared" si="28"/>
        <v>0</v>
      </c>
    </row>
    <row r="87" spans="1:53" ht="52.15" customHeight="1">
      <c r="A87" s="129" t="s">
        <v>149</v>
      </c>
      <c r="B87" s="121" t="s">
        <v>85</v>
      </c>
      <c r="C87" s="122" t="s">
        <v>35</v>
      </c>
      <c r="D87" s="122" t="s">
        <v>73</v>
      </c>
      <c r="E87" s="124" t="s">
        <v>83</v>
      </c>
      <c r="F87" s="122" t="s">
        <v>150</v>
      </c>
      <c r="G87" s="126"/>
      <c r="H87" s="13"/>
      <c r="I87" s="19"/>
      <c r="J87" s="94">
        <f>J88</f>
        <v>0.28000000000000003</v>
      </c>
      <c r="K87" s="94">
        <f t="shared" si="28"/>
        <v>0</v>
      </c>
      <c r="L87" s="94">
        <f t="shared" si="28"/>
        <v>0</v>
      </c>
    </row>
    <row r="88" spans="1:53" ht="52.15" customHeight="1">
      <c r="A88" s="129" t="s">
        <v>79</v>
      </c>
      <c r="B88" s="121" t="s">
        <v>85</v>
      </c>
      <c r="C88" s="122" t="s">
        <v>35</v>
      </c>
      <c r="D88" s="122" t="s">
        <v>73</v>
      </c>
      <c r="E88" s="124" t="s">
        <v>83</v>
      </c>
      <c r="F88" s="122" t="s">
        <v>151</v>
      </c>
      <c r="G88" s="126"/>
      <c r="H88" s="13"/>
      <c r="I88" s="19"/>
      <c r="J88" s="94">
        <f>J89</f>
        <v>0.28000000000000003</v>
      </c>
      <c r="K88" s="94">
        <f t="shared" si="28"/>
        <v>0</v>
      </c>
      <c r="L88" s="94">
        <f t="shared" si="28"/>
        <v>0</v>
      </c>
    </row>
    <row r="89" spans="1:53" ht="52.15" customHeight="1">
      <c r="A89" s="129" t="s">
        <v>297</v>
      </c>
      <c r="B89" s="121" t="s">
        <v>85</v>
      </c>
      <c r="C89" s="122" t="s">
        <v>35</v>
      </c>
      <c r="D89" s="122" t="s">
        <v>73</v>
      </c>
      <c r="E89" s="124" t="s">
        <v>83</v>
      </c>
      <c r="F89" s="122" t="s">
        <v>151</v>
      </c>
      <c r="G89" s="126" t="s">
        <v>63</v>
      </c>
      <c r="H89" s="13"/>
      <c r="I89" s="19"/>
      <c r="J89" s="94">
        <f>J90</f>
        <v>0.28000000000000003</v>
      </c>
      <c r="K89" s="94">
        <f t="shared" si="28"/>
        <v>0</v>
      </c>
      <c r="L89" s="94">
        <f t="shared" si="28"/>
        <v>0</v>
      </c>
    </row>
    <row r="90" spans="1:53" ht="52.15" customHeight="1">
      <c r="A90" s="129" t="s">
        <v>300</v>
      </c>
      <c r="B90" s="121" t="s">
        <v>85</v>
      </c>
      <c r="C90" s="122" t="s">
        <v>35</v>
      </c>
      <c r="D90" s="122" t="s">
        <v>73</v>
      </c>
      <c r="E90" s="124" t="s">
        <v>83</v>
      </c>
      <c r="F90" s="122" t="s">
        <v>151</v>
      </c>
      <c r="G90" s="126" t="s">
        <v>63</v>
      </c>
      <c r="H90" s="13" t="s">
        <v>66</v>
      </c>
      <c r="I90" s="19"/>
      <c r="J90" s="94">
        <f>J91</f>
        <v>0.28000000000000003</v>
      </c>
      <c r="K90" s="94">
        <f t="shared" si="28"/>
        <v>0</v>
      </c>
      <c r="L90" s="94">
        <f t="shared" si="28"/>
        <v>0</v>
      </c>
    </row>
    <row r="91" spans="1:53" ht="52.15" customHeight="1">
      <c r="A91" s="102" t="s">
        <v>246</v>
      </c>
      <c r="B91" s="29">
        <v>89</v>
      </c>
      <c r="C91" s="16" t="s">
        <v>35</v>
      </c>
      <c r="D91" s="5" t="s">
        <v>73</v>
      </c>
      <c r="E91" s="109" t="s">
        <v>83</v>
      </c>
      <c r="F91" s="5" t="s">
        <v>151</v>
      </c>
      <c r="G91" s="25" t="s">
        <v>63</v>
      </c>
      <c r="H91" s="5" t="s">
        <v>66</v>
      </c>
      <c r="I91" s="5" t="s">
        <v>262</v>
      </c>
      <c r="J91" s="105">
        <f>'Прил 5'!J76</f>
        <v>0.28000000000000003</v>
      </c>
      <c r="K91" s="105">
        <f>'Прил 5'!K76</f>
        <v>0</v>
      </c>
      <c r="L91" s="105">
        <f>'Прил 5'!L76</f>
        <v>0</v>
      </c>
    </row>
    <row r="92" spans="1:53" s="89" customFormat="1" ht="22.15" customHeight="1">
      <c r="A92" s="129" t="s">
        <v>84</v>
      </c>
      <c r="B92" s="121" t="s">
        <v>85</v>
      </c>
      <c r="C92" s="122" t="s">
        <v>35</v>
      </c>
      <c r="D92" s="122" t="s">
        <v>73</v>
      </c>
      <c r="E92" s="124" t="s">
        <v>83</v>
      </c>
      <c r="F92" s="122" t="s">
        <v>86</v>
      </c>
      <c r="G92" s="126"/>
      <c r="H92" s="3"/>
      <c r="I92" s="19"/>
      <c r="J92" s="38">
        <f>J93</f>
        <v>0.72</v>
      </c>
      <c r="K92" s="38">
        <f t="shared" ref="K92:L92" si="29">K93</f>
        <v>1</v>
      </c>
      <c r="L92" s="38">
        <f t="shared" si="29"/>
        <v>1</v>
      </c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0"/>
      <c r="AD92" s="110"/>
      <c r="AE92" s="110"/>
      <c r="AF92" s="110"/>
      <c r="AG92" s="110"/>
      <c r="AH92" s="110"/>
      <c r="AI92" s="110"/>
      <c r="AJ92" s="110"/>
      <c r="AK92" s="110"/>
      <c r="AL92" s="110"/>
      <c r="AM92" s="110"/>
      <c r="AN92" s="110"/>
      <c r="AO92" s="110"/>
      <c r="AP92" s="110"/>
      <c r="AQ92" s="110"/>
      <c r="AR92" s="110"/>
      <c r="AS92" s="110"/>
      <c r="AT92" s="110"/>
      <c r="AU92" s="110"/>
      <c r="AV92" s="110"/>
      <c r="AW92" s="110"/>
      <c r="AX92" s="110"/>
      <c r="AY92" s="110"/>
      <c r="AZ92" s="110"/>
      <c r="BA92" s="110"/>
    </row>
    <row r="93" spans="1:53" ht="15.75">
      <c r="A93" s="149" t="s">
        <v>22</v>
      </c>
      <c r="B93" s="121" t="s">
        <v>85</v>
      </c>
      <c r="C93" s="122" t="s">
        <v>35</v>
      </c>
      <c r="D93" s="122" t="s">
        <v>73</v>
      </c>
      <c r="E93" s="124" t="s">
        <v>83</v>
      </c>
      <c r="F93" s="122" t="s">
        <v>86</v>
      </c>
      <c r="G93" s="126" t="s">
        <v>23</v>
      </c>
      <c r="H93" s="13"/>
      <c r="I93" s="19"/>
      <c r="J93" s="40">
        <f>J94</f>
        <v>0.72</v>
      </c>
      <c r="K93" s="40">
        <f t="shared" ref="K93:L94" si="30">K94</f>
        <v>1</v>
      </c>
      <c r="L93" s="41">
        <f t="shared" si="30"/>
        <v>1</v>
      </c>
    </row>
    <row r="94" spans="1:53" ht="15.75">
      <c r="A94" s="149" t="s">
        <v>111</v>
      </c>
      <c r="B94" s="121" t="s">
        <v>85</v>
      </c>
      <c r="C94" s="122" t="s">
        <v>35</v>
      </c>
      <c r="D94" s="122" t="s">
        <v>73</v>
      </c>
      <c r="E94" s="124" t="s">
        <v>83</v>
      </c>
      <c r="F94" s="122" t="s">
        <v>86</v>
      </c>
      <c r="G94" s="126" t="s">
        <v>23</v>
      </c>
      <c r="H94" s="13" t="s">
        <v>82</v>
      </c>
      <c r="I94" s="3"/>
      <c r="J94" s="40">
        <f>J95</f>
        <v>0.72</v>
      </c>
      <c r="K94" s="40">
        <f t="shared" si="30"/>
        <v>1</v>
      </c>
      <c r="L94" s="41">
        <f t="shared" si="30"/>
        <v>1</v>
      </c>
    </row>
    <row r="95" spans="1:53" ht="47.25">
      <c r="A95" s="102" t="s">
        <v>246</v>
      </c>
      <c r="B95" s="29">
        <v>89</v>
      </c>
      <c r="C95" s="16" t="s">
        <v>35</v>
      </c>
      <c r="D95" s="5" t="s">
        <v>73</v>
      </c>
      <c r="E95" s="109" t="s">
        <v>83</v>
      </c>
      <c r="F95" s="5" t="s">
        <v>86</v>
      </c>
      <c r="G95" s="25" t="s">
        <v>23</v>
      </c>
      <c r="H95" s="5" t="s">
        <v>82</v>
      </c>
      <c r="I95" s="5" t="s">
        <v>262</v>
      </c>
      <c r="J95" s="105">
        <f>'Прил 5'!J51</f>
        <v>0.72</v>
      </c>
      <c r="K95" s="105">
        <f>'Прил 5'!K51</f>
        <v>1</v>
      </c>
      <c r="L95" s="105">
        <f>'Прил 5'!L51</f>
        <v>1</v>
      </c>
    </row>
    <row r="96" spans="1:53" ht="15.75">
      <c r="A96" s="99" t="s">
        <v>107</v>
      </c>
      <c r="B96" s="27">
        <v>89</v>
      </c>
      <c r="C96" s="3">
        <v>1</v>
      </c>
      <c r="D96" s="3" t="s">
        <v>73</v>
      </c>
      <c r="E96" s="37">
        <v>41240</v>
      </c>
      <c r="F96" s="122"/>
      <c r="G96" s="108"/>
      <c r="H96" s="13"/>
      <c r="I96" s="13"/>
      <c r="J96" s="40">
        <f>J99</f>
        <v>3.3</v>
      </c>
      <c r="K96" s="40">
        <f>K99</f>
        <v>3.3</v>
      </c>
      <c r="L96" s="41">
        <f>L99</f>
        <v>3.3</v>
      </c>
    </row>
    <row r="97" spans="1:12" ht="31.5">
      <c r="A97" s="8" t="s">
        <v>141</v>
      </c>
      <c r="B97" s="27">
        <v>89</v>
      </c>
      <c r="C97" s="3">
        <v>1</v>
      </c>
      <c r="D97" s="3" t="s">
        <v>73</v>
      </c>
      <c r="E97" s="37" t="s">
        <v>112</v>
      </c>
      <c r="F97" s="122" t="s">
        <v>142</v>
      </c>
      <c r="G97" s="108"/>
      <c r="H97" s="13"/>
      <c r="I97" s="13"/>
      <c r="J97" s="40">
        <f>J98</f>
        <v>3.3</v>
      </c>
      <c r="K97" s="40">
        <f t="shared" ref="K97:L97" si="31">K98</f>
        <v>3.3</v>
      </c>
      <c r="L97" s="40">
        <f t="shared" si="31"/>
        <v>3.3</v>
      </c>
    </row>
    <row r="98" spans="1:12" ht="15.75">
      <c r="A98" s="35" t="s">
        <v>108</v>
      </c>
      <c r="B98" s="27">
        <v>89</v>
      </c>
      <c r="C98" s="3">
        <v>1</v>
      </c>
      <c r="D98" s="3" t="s">
        <v>73</v>
      </c>
      <c r="E98" s="37" t="s">
        <v>112</v>
      </c>
      <c r="F98" s="122" t="s">
        <v>243</v>
      </c>
      <c r="G98" s="108"/>
      <c r="H98" s="13"/>
      <c r="I98" s="13"/>
      <c r="J98" s="40">
        <f>J99</f>
        <v>3.3</v>
      </c>
      <c r="K98" s="40">
        <f t="shared" ref="K98:L98" si="32">K99</f>
        <v>3.3</v>
      </c>
      <c r="L98" s="40">
        <f t="shared" si="32"/>
        <v>3.3</v>
      </c>
    </row>
    <row r="99" spans="1:12" ht="31.5">
      <c r="A99" s="99" t="s">
        <v>25</v>
      </c>
      <c r="B99" s="27">
        <v>89</v>
      </c>
      <c r="C99" s="3">
        <v>1</v>
      </c>
      <c r="D99" s="3" t="s">
        <v>73</v>
      </c>
      <c r="E99" s="37" t="s">
        <v>112</v>
      </c>
      <c r="F99" s="122" t="s">
        <v>243</v>
      </c>
      <c r="G99" s="108" t="s">
        <v>67</v>
      </c>
      <c r="H99" s="13"/>
      <c r="I99" s="13"/>
      <c r="J99" s="40">
        <f>J100</f>
        <v>3.3</v>
      </c>
      <c r="K99" s="40">
        <f t="shared" ref="K99:L100" si="33">K100</f>
        <v>3.3</v>
      </c>
      <c r="L99" s="41">
        <f t="shared" si="33"/>
        <v>3.3</v>
      </c>
    </row>
    <row r="100" spans="1:12" ht="31.5">
      <c r="A100" s="99" t="s">
        <v>106</v>
      </c>
      <c r="B100" s="27">
        <v>89</v>
      </c>
      <c r="C100" s="3">
        <v>1</v>
      </c>
      <c r="D100" s="3" t="s">
        <v>73</v>
      </c>
      <c r="E100" s="37" t="s">
        <v>112</v>
      </c>
      <c r="F100" s="122" t="s">
        <v>243</v>
      </c>
      <c r="G100" s="108" t="s">
        <v>67</v>
      </c>
      <c r="H100" s="13" t="s">
        <v>23</v>
      </c>
      <c r="I100" s="13"/>
      <c r="J100" s="40">
        <f>J101</f>
        <v>3.3</v>
      </c>
      <c r="K100" s="40">
        <f t="shared" si="33"/>
        <v>3.3</v>
      </c>
      <c r="L100" s="41">
        <f t="shared" si="33"/>
        <v>3.3</v>
      </c>
    </row>
    <row r="101" spans="1:12" ht="47.25">
      <c r="A101" s="102" t="s">
        <v>246</v>
      </c>
      <c r="B101" s="25">
        <v>89</v>
      </c>
      <c r="C101" s="5">
        <v>1</v>
      </c>
      <c r="D101" s="5" t="s">
        <v>73</v>
      </c>
      <c r="E101" s="109" t="s">
        <v>112</v>
      </c>
      <c r="F101" s="5" t="s">
        <v>243</v>
      </c>
      <c r="G101" s="25" t="s">
        <v>67</v>
      </c>
      <c r="H101" s="5" t="s">
        <v>23</v>
      </c>
      <c r="I101" s="5" t="s">
        <v>262</v>
      </c>
      <c r="J101" s="105">
        <f>'Прил 5'!J115</f>
        <v>3.3</v>
      </c>
      <c r="K101" s="105">
        <f>'Прил 5'!K115</f>
        <v>3.3</v>
      </c>
      <c r="L101" s="105">
        <f>'Прил 5'!L115</f>
        <v>3.3</v>
      </c>
    </row>
    <row r="102" spans="1:12" ht="15.75">
      <c r="A102" s="156" t="s">
        <v>287</v>
      </c>
      <c r="B102" s="9">
        <v>89</v>
      </c>
      <c r="C102" s="122" t="s">
        <v>35</v>
      </c>
      <c r="D102" s="122" t="s">
        <v>73</v>
      </c>
      <c r="E102" s="122" t="s">
        <v>269</v>
      </c>
      <c r="F102" s="122"/>
      <c r="G102" s="122"/>
      <c r="H102" s="122"/>
      <c r="I102" s="122"/>
      <c r="J102" s="94">
        <f t="shared" ref="J102:L106" si="34">J103</f>
        <v>0</v>
      </c>
      <c r="K102" s="94">
        <f t="shared" si="34"/>
        <v>41.9</v>
      </c>
      <c r="L102" s="94">
        <f t="shared" si="34"/>
        <v>94.4</v>
      </c>
    </row>
    <row r="103" spans="1:12" ht="15.75">
      <c r="A103" s="156" t="s">
        <v>156</v>
      </c>
      <c r="B103" s="291">
        <v>89</v>
      </c>
      <c r="C103" s="122" t="s">
        <v>35</v>
      </c>
      <c r="D103" s="122" t="s">
        <v>73</v>
      </c>
      <c r="E103" s="122" t="s">
        <v>269</v>
      </c>
      <c r="F103" s="122" t="s">
        <v>157</v>
      </c>
      <c r="G103" s="122"/>
      <c r="H103" s="122"/>
      <c r="I103" s="122"/>
      <c r="J103" s="94">
        <f t="shared" si="34"/>
        <v>0</v>
      </c>
      <c r="K103" s="94">
        <f t="shared" si="34"/>
        <v>41.9</v>
      </c>
      <c r="L103" s="94">
        <f t="shared" si="34"/>
        <v>94.4</v>
      </c>
    </row>
    <row r="104" spans="1:12" ht="15.75">
      <c r="A104" s="156" t="s">
        <v>84</v>
      </c>
      <c r="B104" s="291">
        <v>89</v>
      </c>
      <c r="C104" s="122" t="s">
        <v>35</v>
      </c>
      <c r="D104" s="122" t="s">
        <v>73</v>
      </c>
      <c r="E104" s="122" t="s">
        <v>269</v>
      </c>
      <c r="F104" s="122" t="s">
        <v>86</v>
      </c>
      <c r="G104" s="122"/>
      <c r="H104" s="122"/>
      <c r="I104" s="122"/>
      <c r="J104" s="94">
        <f t="shared" si="34"/>
        <v>0</v>
      </c>
      <c r="K104" s="94">
        <f t="shared" si="34"/>
        <v>41.9</v>
      </c>
      <c r="L104" s="94">
        <f t="shared" si="34"/>
        <v>94.4</v>
      </c>
    </row>
    <row r="105" spans="1:12" ht="15.75">
      <c r="A105" s="156" t="s">
        <v>287</v>
      </c>
      <c r="B105" s="291">
        <v>89</v>
      </c>
      <c r="C105" s="122" t="s">
        <v>35</v>
      </c>
      <c r="D105" s="122" t="s">
        <v>73</v>
      </c>
      <c r="E105" s="122" t="s">
        <v>269</v>
      </c>
      <c r="F105" s="122" t="s">
        <v>86</v>
      </c>
      <c r="G105" s="122" t="s">
        <v>268</v>
      </c>
      <c r="H105" s="122"/>
      <c r="I105" s="122"/>
      <c r="J105" s="94">
        <f t="shared" si="34"/>
        <v>0</v>
      </c>
      <c r="K105" s="94">
        <f t="shared" si="34"/>
        <v>41.9</v>
      </c>
      <c r="L105" s="94">
        <f t="shared" si="34"/>
        <v>94.4</v>
      </c>
    </row>
    <row r="106" spans="1:12" ht="15.75">
      <c r="A106" s="156" t="s">
        <v>287</v>
      </c>
      <c r="B106" s="291">
        <v>89</v>
      </c>
      <c r="C106" s="122" t="s">
        <v>35</v>
      </c>
      <c r="D106" s="122" t="s">
        <v>73</v>
      </c>
      <c r="E106" s="122" t="s">
        <v>269</v>
      </c>
      <c r="F106" s="122" t="s">
        <v>86</v>
      </c>
      <c r="G106" s="122" t="s">
        <v>268</v>
      </c>
      <c r="H106" s="122" t="s">
        <v>268</v>
      </c>
      <c r="I106" s="122"/>
      <c r="J106" s="94">
        <f t="shared" si="34"/>
        <v>0</v>
      </c>
      <c r="K106" s="94">
        <f t="shared" si="34"/>
        <v>41.9</v>
      </c>
      <c r="L106" s="94">
        <f t="shared" si="34"/>
        <v>94.4</v>
      </c>
    </row>
    <row r="107" spans="1:12" ht="47.25">
      <c r="A107" s="102" t="s">
        <v>246</v>
      </c>
      <c r="B107" s="292">
        <f>'Прил 5'!J122</f>
        <v>0</v>
      </c>
      <c r="C107" s="5" t="s">
        <v>35</v>
      </c>
      <c r="D107" s="5" t="s">
        <v>73</v>
      </c>
      <c r="E107" s="5" t="s">
        <v>269</v>
      </c>
      <c r="F107" s="5" t="s">
        <v>86</v>
      </c>
      <c r="G107" s="5" t="s">
        <v>268</v>
      </c>
      <c r="H107" s="5" t="s">
        <v>268</v>
      </c>
      <c r="I107" s="5" t="s">
        <v>262</v>
      </c>
      <c r="J107" s="105">
        <f>'Прил 5'!J122</f>
        <v>0</v>
      </c>
      <c r="K107" s="105">
        <f>'Прил 5'!K122</f>
        <v>41.9</v>
      </c>
      <c r="L107" s="105">
        <f>'Прил 5'!L122</f>
        <v>94.4</v>
      </c>
    </row>
    <row r="108" spans="1:12" ht="15.75">
      <c r="A108" s="8" t="s">
        <v>102</v>
      </c>
      <c r="B108" s="10" t="s">
        <v>85</v>
      </c>
      <c r="C108" s="12">
        <v>1</v>
      </c>
      <c r="D108" s="13" t="s">
        <v>73</v>
      </c>
      <c r="E108" s="111">
        <v>43010</v>
      </c>
      <c r="F108" s="157"/>
      <c r="G108" s="112"/>
      <c r="H108" s="11"/>
      <c r="I108" s="11"/>
      <c r="J108" s="40">
        <f>J111</f>
        <v>73.7</v>
      </c>
      <c r="K108" s="40">
        <f>K111</f>
        <v>12</v>
      </c>
      <c r="L108" s="41">
        <f>L111</f>
        <v>39.6</v>
      </c>
    </row>
    <row r="109" spans="1:12" ht="31.5" customHeight="1">
      <c r="A109" s="8" t="s">
        <v>149</v>
      </c>
      <c r="B109" s="10" t="s">
        <v>85</v>
      </c>
      <c r="C109" s="12">
        <v>1</v>
      </c>
      <c r="D109" s="13" t="s">
        <v>73</v>
      </c>
      <c r="E109" s="111">
        <v>43010</v>
      </c>
      <c r="F109" s="157">
        <v>200</v>
      </c>
      <c r="G109" s="112"/>
      <c r="H109" s="11"/>
      <c r="I109" s="11"/>
      <c r="J109" s="40">
        <f>J110</f>
        <v>73.7</v>
      </c>
      <c r="K109" s="40">
        <f t="shared" ref="K109:L109" si="35">K110</f>
        <v>12</v>
      </c>
      <c r="L109" s="40">
        <f t="shared" si="35"/>
        <v>39.6</v>
      </c>
    </row>
    <row r="110" spans="1:12" ht="15.75">
      <c r="A110" s="34" t="s">
        <v>79</v>
      </c>
      <c r="B110" s="10" t="s">
        <v>85</v>
      </c>
      <c r="C110" s="12">
        <v>1</v>
      </c>
      <c r="D110" s="13" t="s">
        <v>73</v>
      </c>
      <c r="E110" s="111">
        <v>43010</v>
      </c>
      <c r="F110" s="157">
        <v>240</v>
      </c>
      <c r="G110" s="112"/>
      <c r="H110" s="11"/>
      <c r="I110" s="11"/>
      <c r="J110" s="40">
        <f>J111</f>
        <v>73.7</v>
      </c>
      <c r="K110" s="40">
        <f t="shared" ref="K110:L110" si="36">K111</f>
        <v>12</v>
      </c>
      <c r="L110" s="40">
        <f t="shared" si="36"/>
        <v>39.6</v>
      </c>
    </row>
    <row r="111" spans="1:12" ht="15.75">
      <c r="A111" s="99" t="s">
        <v>99</v>
      </c>
      <c r="B111" s="10" t="s">
        <v>85</v>
      </c>
      <c r="C111" s="12">
        <v>1</v>
      </c>
      <c r="D111" s="13" t="s">
        <v>73</v>
      </c>
      <c r="E111" s="111">
        <v>43010</v>
      </c>
      <c r="F111" s="157">
        <v>240</v>
      </c>
      <c r="G111" s="112" t="s">
        <v>26</v>
      </c>
      <c r="H111" s="11"/>
      <c r="I111" s="11"/>
      <c r="J111" s="40">
        <f>J112</f>
        <v>73.7</v>
      </c>
      <c r="K111" s="40">
        <f t="shared" ref="K111:L112" si="37">K112</f>
        <v>12</v>
      </c>
      <c r="L111" s="41">
        <f t="shared" si="37"/>
        <v>39.6</v>
      </c>
    </row>
    <row r="112" spans="1:12" ht="15.75">
      <c r="A112" s="36" t="s">
        <v>101</v>
      </c>
      <c r="B112" s="10" t="s">
        <v>85</v>
      </c>
      <c r="C112" s="12">
        <v>1</v>
      </c>
      <c r="D112" s="13" t="s">
        <v>73</v>
      </c>
      <c r="E112" s="111">
        <v>43010</v>
      </c>
      <c r="F112" s="157">
        <v>240</v>
      </c>
      <c r="G112" s="112" t="s">
        <v>26</v>
      </c>
      <c r="H112" s="11" t="s">
        <v>63</v>
      </c>
      <c r="I112" s="11"/>
      <c r="J112" s="40">
        <f>J113</f>
        <v>73.7</v>
      </c>
      <c r="K112" s="40">
        <f t="shared" si="37"/>
        <v>12</v>
      </c>
      <c r="L112" s="41">
        <f t="shared" si="37"/>
        <v>39.6</v>
      </c>
    </row>
    <row r="113" spans="1:19" ht="47.25">
      <c r="A113" s="102" t="s">
        <v>246</v>
      </c>
      <c r="B113" s="14" t="s">
        <v>85</v>
      </c>
      <c r="C113" s="15">
        <v>1</v>
      </c>
      <c r="D113" s="5" t="s">
        <v>73</v>
      </c>
      <c r="E113" s="113">
        <v>43010</v>
      </c>
      <c r="F113" s="15">
        <v>240</v>
      </c>
      <c r="G113" s="114" t="s">
        <v>26</v>
      </c>
      <c r="H113" s="16" t="s">
        <v>63</v>
      </c>
      <c r="I113" s="5" t="s">
        <v>262</v>
      </c>
      <c r="J113" s="105">
        <f>'Прил 5'!J98</f>
        <v>73.7</v>
      </c>
      <c r="K113" s="105">
        <f>'Прил 5'!K98</f>
        <v>12</v>
      </c>
      <c r="L113" s="105">
        <f>'Прил 5'!L98</f>
        <v>39.6</v>
      </c>
    </row>
    <row r="114" spans="1:19" ht="15.75">
      <c r="A114" s="129" t="s">
        <v>229</v>
      </c>
      <c r="B114" s="9" t="s">
        <v>85</v>
      </c>
      <c r="C114" s="157">
        <v>1</v>
      </c>
      <c r="D114" s="122" t="s">
        <v>73</v>
      </c>
      <c r="E114" s="158">
        <v>43040</v>
      </c>
      <c r="F114" s="157"/>
      <c r="G114" s="159"/>
      <c r="H114" s="11"/>
      <c r="I114" s="11"/>
      <c r="J114" s="40">
        <f>J117</f>
        <v>34.299999999999997</v>
      </c>
      <c r="K114" s="40">
        <f>K117</f>
        <v>2</v>
      </c>
      <c r="L114" s="41">
        <f>L117</f>
        <v>35.700000000000003</v>
      </c>
    </row>
    <row r="115" spans="1:19" ht="36" customHeight="1">
      <c r="A115" s="129" t="s">
        <v>149</v>
      </c>
      <c r="B115" s="9" t="s">
        <v>85</v>
      </c>
      <c r="C115" s="157">
        <v>1</v>
      </c>
      <c r="D115" s="122" t="s">
        <v>73</v>
      </c>
      <c r="E115" s="158">
        <v>43040</v>
      </c>
      <c r="F115" s="157">
        <v>200</v>
      </c>
      <c r="G115" s="159"/>
      <c r="H115" s="11"/>
      <c r="I115" s="11"/>
      <c r="J115" s="40">
        <f>J116</f>
        <v>34.299999999999997</v>
      </c>
      <c r="K115" s="40">
        <f t="shared" ref="K115:L115" si="38">K116</f>
        <v>2</v>
      </c>
      <c r="L115" s="40">
        <f t="shared" si="38"/>
        <v>35.700000000000003</v>
      </c>
    </row>
    <row r="116" spans="1:19" ht="15.75">
      <c r="A116" s="129" t="s">
        <v>79</v>
      </c>
      <c r="B116" s="9" t="s">
        <v>85</v>
      </c>
      <c r="C116" s="157">
        <v>1</v>
      </c>
      <c r="D116" s="122" t="s">
        <v>73</v>
      </c>
      <c r="E116" s="158">
        <v>43040</v>
      </c>
      <c r="F116" s="157">
        <v>240</v>
      </c>
      <c r="G116" s="159"/>
      <c r="H116" s="11"/>
      <c r="I116" s="11"/>
      <c r="J116" s="40">
        <f>J117</f>
        <v>34.299999999999997</v>
      </c>
      <c r="K116" s="40">
        <f t="shared" ref="K116:L116" si="39">K117</f>
        <v>2</v>
      </c>
      <c r="L116" s="40">
        <f t="shared" si="39"/>
        <v>35.700000000000003</v>
      </c>
    </row>
    <row r="117" spans="1:19" ht="15.75">
      <c r="A117" s="149" t="s">
        <v>99</v>
      </c>
      <c r="B117" s="9" t="s">
        <v>85</v>
      </c>
      <c r="C117" s="157">
        <v>1</v>
      </c>
      <c r="D117" s="122" t="s">
        <v>73</v>
      </c>
      <c r="E117" s="158">
        <v>43040</v>
      </c>
      <c r="F117" s="157">
        <v>240</v>
      </c>
      <c r="G117" s="126" t="s">
        <v>26</v>
      </c>
      <c r="H117" s="11"/>
      <c r="I117" s="11"/>
      <c r="J117" s="40">
        <f>J118</f>
        <v>34.299999999999997</v>
      </c>
      <c r="K117" s="40">
        <f t="shared" ref="K117:L118" si="40">K118</f>
        <v>2</v>
      </c>
      <c r="L117" s="41">
        <f t="shared" si="40"/>
        <v>35.700000000000003</v>
      </c>
    </row>
    <row r="118" spans="1:19" ht="15.75">
      <c r="A118" s="148" t="s">
        <v>101</v>
      </c>
      <c r="B118" s="9" t="s">
        <v>85</v>
      </c>
      <c r="C118" s="157">
        <v>1</v>
      </c>
      <c r="D118" s="122" t="s">
        <v>73</v>
      </c>
      <c r="E118" s="158">
        <v>43040</v>
      </c>
      <c r="F118" s="157">
        <v>240</v>
      </c>
      <c r="G118" s="126" t="s">
        <v>26</v>
      </c>
      <c r="H118" s="11" t="s">
        <v>63</v>
      </c>
      <c r="I118" s="11"/>
      <c r="J118" s="40">
        <f>J119</f>
        <v>34.299999999999997</v>
      </c>
      <c r="K118" s="40">
        <f t="shared" si="40"/>
        <v>2</v>
      </c>
      <c r="L118" s="41">
        <f t="shared" si="40"/>
        <v>35.700000000000003</v>
      </c>
    </row>
    <row r="119" spans="1:19" ht="55.5" customHeight="1">
      <c r="A119" s="102" t="s">
        <v>246</v>
      </c>
      <c r="B119" s="14" t="s">
        <v>85</v>
      </c>
      <c r="C119" s="15">
        <v>1</v>
      </c>
      <c r="D119" s="5" t="s">
        <v>73</v>
      </c>
      <c r="E119" s="113">
        <v>43040</v>
      </c>
      <c r="F119" s="15">
        <v>240</v>
      </c>
      <c r="G119" s="25" t="s">
        <v>26</v>
      </c>
      <c r="H119" s="16" t="s">
        <v>63</v>
      </c>
      <c r="I119" s="5" t="s">
        <v>262</v>
      </c>
      <c r="J119" s="105">
        <f>'Прил 5'!J101</f>
        <v>34.299999999999997</v>
      </c>
      <c r="K119" s="105">
        <f>'Прил 5'!K101</f>
        <v>2</v>
      </c>
      <c r="L119" s="105">
        <f>'Прил 5'!L101</f>
        <v>35.700000000000003</v>
      </c>
    </row>
    <row r="120" spans="1:19" ht="94.5">
      <c r="A120" s="148" t="s">
        <v>285</v>
      </c>
      <c r="B120" s="17">
        <v>89</v>
      </c>
      <c r="C120" s="10" t="s">
        <v>35</v>
      </c>
      <c r="D120" s="10" t="s">
        <v>73</v>
      </c>
      <c r="E120" s="32" t="s">
        <v>100</v>
      </c>
      <c r="F120" s="9"/>
      <c r="G120" s="108"/>
      <c r="H120" s="13"/>
      <c r="I120" s="13"/>
      <c r="J120" s="40">
        <f>J123</f>
        <v>157.6</v>
      </c>
      <c r="K120" s="40">
        <f>K123</f>
        <v>0.4</v>
      </c>
      <c r="L120" s="41">
        <f>L123</f>
        <v>0.4</v>
      </c>
      <c r="M120" s="352"/>
      <c r="N120" s="353"/>
      <c r="O120" s="353"/>
      <c r="P120" s="353"/>
      <c r="Q120" s="353"/>
      <c r="R120" s="353"/>
      <c r="S120" s="353"/>
    </row>
    <row r="121" spans="1:19" ht="36" customHeight="1">
      <c r="A121" s="8" t="s">
        <v>149</v>
      </c>
      <c r="B121" s="17">
        <v>89</v>
      </c>
      <c r="C121" s="10">
        <v>1</v>
      </c>
      <c r="D121" s="10" t="s">
        <v>73</v>
      </c>
      <c r="E121" s="32" t="s">
        <v>100</v>
      </c>
      <c r="F121" s="9" t="s">
        <v>150</v>
      </c>
      <c r="G121" s="108"/>
      <c r="H121" s="13"/>
      <c r="I121" s="13"/>
      <c r="J121" s="40">
        <f>J122</f>
        <v>157.6</v>
      </c>
      <c r="K121" s="40">
        <f t="shared" ref="K121:L121" si="41">K122</f>
        <v>0.4</v>
      </c>
      <c r="L121" s="40">
        <f t="shared" si="41"/>
        <v>0.4</v>
      </c>
    </row>
    <row r="122" spans="1:19" ht="15.75">
      <c r="A122" s="34" t="s">
        <v>79</v>
      </c>
      <c r="B122" s="17">
        <v>89</v>
      </c>
      <c r="C122" s="10">
        <v>1</v>
      </c>
      <c r="D122" s="10" t="s">
        <v>73</v>
      </c>
      <c r="E122" s="32" t="s">
        <v>100</v>
      </c>
      <c r="F122" s="9" t="s">
        <v>151</v>
      </c>
      <c r="G122" s="108"/>
      <c r="H122" s="13"/>
      <c r="I122" s="13"/>
      <c r="J122" s="40">
        <f>J123</f>
        <v>157.6</v>
      </c>
      <c r="K122" s="40">
        <f t="shared" ref="K122:L122" si="42">K123</f>
        <v>0.4</v>
      </c>
      <c r="L122" s="40">
        <f t="shared" si="42"/>
        <v>0.4</v>
      </c>
    </row>
    <row r="123" spans="1:19" ht="15.75">
      <c r="A123" s="99" t="s">
        <v>27</v>
      </c>
      <c r="B123" s="17">
        <v>89</v>
      </c>
      <c r="C123" s="10">
        <v>1</v>
      </c>
      <c r="D123" s="10" t="s">
        <v>73</v>
      </c>
      <c r="E123" s="32" t="s">
        <v>100</v>
      </c>
      <c r="F123" s="9" t="s">
        <v>151</v>
      </c>
      <c r="G123" s="108" t="s">
        <v>26</v>
      </c>
      <c r="H123" s="13"/>
      <c r="I123" s="13"/>
      <c r="J123" s="40">
        <f>J124</f>
        <v>157.6</v>
      </c>
      <c r="K123" s="40">
        <f>K124</f>
        <v>0.4</v>
      </c>
      <c r="L123" s="41">
        <f>L124</f>
        <v>0.4</v>
      </c>
    </row>
    <row r="124" spans="1:19" ht="15.75">
      <c r="A124" s="99" t="s">
        <v>99</v>
      </c>
      <c r="B124" s="17">
        <v>89</v>
      </c>
      <c r="C124" s="10">
        <v>1</v>
      </c>
      <c r="D124" s="10" t="s">
        <v>73</v>
      </c>
      <c r="E124" s="32" t="s">
        <v>100</v>
      </c>
      <c r="F124" s="9" t="s">
        <v>151</v>
      </c>
      <c r="G124" s="108" t="s">
        <v>26</v>
      </c>
      <c r="H124" s="13" t="s">
        <v>62</v>
      </c>
      <c r="I124" s="13"/>
      <c r="J124" s="40">
        <f>J125</f>
        <v>157.6</v>
      </c>
      <c r="K124" s="40">
        <f t="shared" ref="K124:L124" si="43">K125</f>
        <v>0.4</v>
      </c>
      <c r="L124" s="41">
        <f t="shared" si="43"/>
        <v>0.4</v>
      </c>
    </row>
    <row r="125" spans="1:19" ht="47.25">
      <c r="A125" s="102" t="s">
        <v>246</v>
      </c>
      <c r="B125" s="22">
        <v>89</v>
      </c>
      <c r="C125" s="14">
        <v>1</v>
      </c>
      <c r="D125" s="14" t="s">
        <v>73</v>
      </c>
      <c r="E125" s="103" t="s">
        <v>100</v>
      </c>
      <c r="F125" s="14" t="s">
        <v>151</v>
      </c>
      <c r="G125" s="25" t="s">
        <v>26</v>
      </c>
      <c r="H125" s="5" t="s">
        <v>62</v>
      </c>
      <c r="I125" s="5" t="s">
        <v>262</v>
      </c>
      <c r="J125" s="105">
        <f>'Прил 5'!J92</f>
        <v>157.6</v>
      </c>
      <c r="K125" s="105">
        <f>'Прил 5'!K92</f>
        <v>0.4</v>
      </c>
      <c r="L125" s="105">
        <f>'Прил 5'!L92</f>
        <v>0.4</v>
      </c>
    </row>
    <row r="126" spans="1:19" ht="63">
      <c r="A126" s="190" t="s">
        <v>279</v>
      </c>
      <c r="B126" s="26">
        <v>89</v>
      </c>
      <c r="C126" s="11" t="s">
        <v>35</v>
      </c>
      <c r="D126" s="3" t="s">
        <v>73</v>
      </c>
      <c r="E126" s="107" t="s">
        <v>95</v>
      </c>
      <c r="F126" s="122"/>
      <c r="G126" s="108"/>
      <c r="H126" s="13"/>
      <c r="I126" s="12"/>
      <c r="J126" s="40">
        <f>J129+J132</f>
        <v>86.800000000000011</v>
      </c>
      <c r="K126" s="40">
        <f t="shared" ref="K126:L126" si="44">K129+K132</f>
        <v>87.4</v>
      </c>
      <c r="L126" s="40">
        <f t="shared" si="44"/>
        <v>90.1</v>
      </c>
    </row>
    <row r="127" spans="1:19" ht="78.75">
      <c r="A127" s="33" t="s">
        <v>152</v>
      </c>
      <c r="B127" s="26">
        <v>89</v>
      </c>
      <c r="C127" s="11" t="s">
        <v>35</v>
      </c>
      <c r="D127" s="3" t="s">
        <v>73</v>
      </c>
      <c r="E127" s="107" t="s">
        <v>95</v>
      </c>
      <c r="F127" s="122" t="s">
        <v>154</v>
      </c>
      <c r="G127" s="108"/>
      <c r="H127" s="13"/>
      <c r="I127" s="12"/>
      <c r="J127" s="40">
        <f>J128</f>
        <v>82.9</v>
      </c>
      <c r="K127" s="40">
        <f t="shared" ref="K127:L127" si="45">K128</f>
        <v>83.4</v>
      </c>
      <c r="L127" s="40">
        <f t="shared" si="45"/>
        <v>86.1</v>
      </c>
    </row>
    <row r="128" spans="1:19" ht="31.5">
      <c r="A128" s="33" t="s">
        <v>153</v>
      </c>
      <c r="B128" s="26">
        <v>89</v>
      </c>
      <c r="C128" s="11" t="s">
        <v>35</v>
      </c>
      <c r="D128" s="3" t="s">
        <v>73</v>
      </c>
      <c r="E128" s="107" t="s">
        <v>95</v>
      </c>
      <c r="F128" s="122" t="s">
        <v>155</v>
      </c>
      <c r="G128" s="108"/>
      <c r="H128" s="13"/>
      <c r="I128" s="12"/>
      <c r="J128" s="40">
        <f>J129</f>
        <v>82.9</v>
      </c>
      <c r="K128" s="40">
        <f t="shared" ref="K128:L128" si="46">K129</f>
        <v>83.4</v>
      </c>
      <c r="L128" s="40">
        <f t="shared" si="46"/>
        <v>86.1</v>
      </c>
    </row>
    <row r="129" spans="1:12" ht="15.75">
      <c r="A129" s="99" t="s">
        <v>93</v>
      </c>
      <c r="B129" s="26">
        <v>89</v>
      </c>
      <c r="C129" s="11" t="s">
        <v>35</v>
      </c>
      <c r="D129" s="3" t="s">
        <v>73</v>
      </c>
      <c r="E129" s="107" t="s">
        <v>95</v>
      </c>
      <c r="F129" s="122" t="s">
        <v>155</v>
      </c>
      <c r="G129" s="108" t="s">
        <v>62</v>
      </c>
      <c r="H129" s="13"/>
      <c r="I129" s="12"/>
      <c r="J129" s="40">
        <f>J130</f>
        <v>82.9</v>
      </c>
      <c r="K129" s="40">
        <f t="shared" ref="K129:L130" si="47">K130</f>
        <v>83.4</v>
      </c>
      <c r="L129" s="41">
        <f t="shared" si="47"/>
        <v>86.1</v>
      </c>
    </row>
    <row r="130" spans="1:12" ht="21.75" customHeight="1">
      <c r="A130" s="99" t="s">
        <v>94</v>
      </c>
      <c r="B130" s="26">
        <v>89</v>
      </c>
      <c r="C130" s="11" t="s">
        <v>35</v>
      </c>
      <c r="D130" s="3" t="s">
        <v>73</v>
      </c>
      <c r="E130" s="107" t="s">
        <v>95</v>
      </c>
      <c r="F130" s="122" t="s">
        <v>155</v>
      </c>
      <c r="G130" s="108" t="s">
        <v>62</v>
      </c>
      <c r="H130" s="13" t="s">
        <v>63</v>
      </c>
      <c r="I130" s="12"/>
      <c r="J130" s="40">
        <f>J131</f>
        <v>82.9</v>
      </c>
      <c r="K130" s="40">
        <f t="shared" si="47"/>
        <v>83.4</v>
      </c>
      <c r="L130" s="41">
        <f t="shared" si="47"/>
        <v>86.1</v>
      </c>
    </row>
    <row r="131" spans="1:12" ht="47.25">
      <c r="A131" s="102" t="s">
        <v>246</v>
      </c>
      <c r="B131" s="25">
        <v>89</v>
      </c>
      <c r="C131" s="5">
        <v>1</v>
      </c>
      <c r="D131" s="5" t="s">
        <v>73</v>
      </c>
      <c r="E131" s="109" t="s">
        <v>95</v>
      </c>
      <c r="F131" s="5" t="s">
        <v>155</v>
      </c>
      <c r="G131" s="25" t="s">
        <v>62</v>
      </c>
      <c r="H131" s="5" t="s">
        <v>63</v>
      </c>
      <c r="I131" s="5" t="s">
        <v>262</v>
      </c>
      <c r="J131" s="105">
        <f>'Прил 5'!J67</f>
        <v>82.9</v>
      </c>
      <c r="K131" s="105">
        <f>'Прил 5'!K67</f>
        <v>83.4</v>
      </c>
      <c r="L131" s="105">
        <f>'Прил 5'!L67</f>
        <v>86.1</v>
      </c>
    </row>
    <row r="132" spans="1:12" ht="78.75">
      <c r="A132" s="33" t="s">
        <v>152</v>
      </c>
      <c r="B132" s="26">
        <v>89</v>
      </c>
      <c r="C132" s="11" t="s">
        <v>35</v>
      </c>
      <c r="D132" s="3" t="s">
        <v>73</v>
      </c>
      <c r="E132" s="107" t="s">
        <v>95</v>
      </c>
      <c r="F132" s="122" t="s">
        <v>150</v>
      </c>
      <c r="G132" s="108"/>
      <c r="H132" s="13"/>
      <c r="I132" s="12"/>
      <c r="J132" s="40">
        <f>J133</f>
        <v>3.9</v>
      </c>
      <c r="K132" s="40">
        <f t="shared" ref="K132:L135" si="48">K133</f>
        <v>4</v>
      </c>
      <c r="L132" s="40">
        <f t="shared" ref="L132:L133" si="49">L133</f>
        <v>4</v>
      </c>
    </row>
    <row r="133" spans="1:12" ht="31.5">
      <c r="A133" s="33" t="s">
        <v>153</v>
      </c>
      <c r="B133" s="26">
        <v>89</v>
      </c>
      <c r="C133" s="11" t="s">
        <v>35</v>
      </c>
      <c r="D133" s="3" t="s">
        <v>73</v>
      </c>
      <c r="E133" s="107" t="s">
        <v>95</v>
      </c>
      <c r="F133" s="122" t="s">
        <v>151</v>
      </c>
      <c r="G133" s="108"/>
      <c r="H133" s="13"/>
      <c r="I133" s="12"/>
      <c r="J133" s="40">
        <f>J134</f>
        <v>3.9</v>
      </c>
      <c r="K133" s="40">
        <f t="shared" si="48"/>
        <v>4</v>
      </c>
      <c r="L133" s="40">
        <f t="shared" si="49"/>
        <v>4</v>
      </c>
    </row>
    <row r="134" spans="1:12" ht="15.75">
      <c r="A134" s="99" t="s">
        <v>93</v>
      </c>
      <c r="B134" s="26">
        <v>89</v>
      </c>
      <c r="C134" s="11" t="s">
        <v>35</v>
      </c>
      <c r="D134" s="3" t="s">
        <v>73</v>
      </c>
      <c r="E134" s="107" t="s">
        <v>95</v>
      </c>
      <c r="F134" s="122" t="s">
        <v>151</v>
      </c>
      <c r="G134" s="108" t="s">
        <v>62</v>
      </c>
      <c r="H134" s="13"/>
      <c r="I134" s="12"/>
      <c r="J134" s="40">
        <f>J135</f>
        <v>3.9</v>
      </c>
      <c r="K134" s="40">
        <f t="shared" si="48"/>
        <v>4</v>
      </c>
      <c r="L134" s="41">
        <f t="shared" si="48"/>
        <v>4</v>
      </c>
    </row>
    <row r="135" spans="1:12" ht="21.75" customHeight="1">
      <c r="A135" s="99" t="s">
        <v>94</v>
      </c>
      <c r="B135" s="26">
        <v>89</v>
      </c>
      <c r="C135" s="11" t="s">
        <v>35</v>
      </c>
      <c r="D135" s="3" t="s">
        <v>73</v>
      </c>
      <c r="E135" s="107" t="s">
        <v>95</v>
      </c>
      <c r="F135" s="122" t="s">
        <v>151</v>
      </c>
      <c r="G135" s="108" t="s">
        <v>62</v>
      </c>
      <c r="H135" s="13" t="s">
        <v>63</v>
      </c>
      <c r="I135" s="12"/>
      <c r="J135" s="40">
        <f>J136</f>
        <v>3.9</v>
      </c>
      <c r="K135" s="40">
        <f t="shared" si="48"/>
        <v>4</v>
      </c>
      <c r="L135" s="41">
        <f t="shared" si="48"/>
        <v>4</v>
      </c>
    </row>
    <row r="136" spans="1:12" ht="47.25">
      <c r="A136" s="102" t="s">
        <v>246</v>
      </c>
      <c r="B136" s="25">
        <v>89</v>
      </c>
      <c r="C136" s="5">
        <v>1</v>
      </c>
      <c r="D136" s="5" t="s">
        <v>73</v>
      </c>
      <c r="E136" s="109" t="s">
        <v>95</v>
      </c>
      <c r="F136" s="5" t="s">
        <v>151</v>
      </c>
      <c r="G136" s="25" t="s">
        <v>62</v>
      </c>
      <c r="H136" s="5" t="s">
        <v>63</v>
      </c>
      <c r="I136" s="5" t="s">
        <v>262</v>
      </c>
      <c r="J136" s="105">
        <f>'Прил 5'!J69</f>
        <v>3.9</v>
      </c>
      <c r="K136" s="105">
        <f>'Прил 5'!K69</f>
        <v>4</v>
      </c>
      <c r="L136" s="105">
        <f>'Прил 5'!L69</f>
        <v>4</v>
      </c>
    </row>
    <row r="137" spans="1:12" ht="128.25" customHeight="1">
      <c r="A137" s="149" t="s">
        <v>216</v>
      </c>
      <c r="B137" s="121">
        <v>89</v>
      </c>
      <c r="C137" s="122" t="s">
        <v>35</v>
      </c>
      <c r="D137" s="122" t="s">
        <v>73</v>
      </c>
      <c r="E137" s="124" t="s">
        <v>80</v>
      </c>
      <c r="F137" s="122"/>
      <c r="G137" s="126"/>
      <c r="H137" s="122"/>
      <c r="I137" s="19"/>
      <c r="J137" s="40">
        <f>J140</f>
        <v>0.1</v>
      </c>
      <c r="K137" s="40">
        <f>K140</f>
        <v>0.1</v>
      </c>
      <c r="L137" s="41">
        <f>L140</f>
        <v>0.1</v>
      </c>
    </row>
    <row r="138" spans="1:12" ht="35.450000000000003" customHeight="1">
      <c r="A138" s="129" t="s">
        <v>149</v>
      </c>
      <c r="B138" s="152">
        <v>89</v>
      </c>
      <c r="C138" s="122" t="s">
        <v>35</v>
      </c>
      <c r="D138" s="122" t="s">
        <v>73</v>
      </c>
      <c r="E138" s="124" t="s">
        <v>80</v>
      </c>
      <c r="F138" s="122" t="s">
        <v>150</v>
      </c>
      <c r="G138" s="126"/>
      <c r="H138" s="122"/>
      <c r="I138" s="19"/>
      <c r="J138" s="40">
        <f>J139</f>
        <v>0.1</v>
      </c>
      <c r="K138" s="40">
        <f t="shared" ref="K138:L138" si="50">K139</f>
        <v>0.1</v>
      </c>
      <c r="L138" s="40">
        <f t="shared" si="50"/>
        <v>0.1</v>
      </c>
    </row>
    <row r="139" spans="1:12" ht="22.15" customHeight="1">
      <c r="A139" s="129" t="s">
        <v>79</v>
      </c>
      <c r="B139" s="152">
        <v>89</v>
      </c>
      <c r="C139" s="122" t="s">
        <v>35</v>
      </c>
      <c r="D139" s="122" t="s">
        <v>73</v>
      </c>
      <c r="E139" s="124" t="s">
        <v>80</v>
      </c>
      <c r="F139" s="122" t="s">
        <v>151</v>
      </c>
      <c r="G139" s="126"/>
      <c r="H139" s="122"/>
      <c r="I139" s="19"/>
      <c r="J139" s="40">
        <f>J140</f>
        <v>0.1</v>
      </c>
      <c r="K139" s="40">
        <f t="shared" ref="K139:L139" si="51">K140</f>
        <v>0.1</v>
      </c>
      <c r="L139" s="40">
        <f t="shared" si="51"/>
        <v>0.1</v>
      </c>
    </row>
    <row r="140" spans="1:12" ht="15.75">
      <c r="A140" s="149" t="s">
        <v>22</v>
      </c>
      <c r="B140" s="152">
        <v>89</v>
      </c>
      <c r="C140" s="122" t="s">
        <v>35</v>
      </c>
      <c r="D140" s="122" t="s">
        <v>73</v>
      </c>
      <c r="E140" s="124" t="s">
        <v>80</v>
      </c>
      <c r="F140" s="122" t="s">
        <v>151</v>
      </c>
      <c r="G140" s="126" t="s">
        <v>23</v>
      </c>
      <c r="H140" s="122"/>
      <c r="I140" s="19"/>
      <c r="J140" s="40">
        <f>J141</f>
        <v>0.1</v>
      </c>
      <c r="K140" s="40">
        <f t="shared" ref="K140:L141" si="52">K141</f>
        <v>0.1</v>
      </c>
      <c r="L140" s="41">
        <f t="shared" si="52"/>
        <v>0.1</v>
      </c>
    </row>
    <row r="141" spans="1:12" ht="63.75" customHeight="1">
      <c r="A141" s="149" t="s">
        <v>110</v>
      </c>
      <c r="B141" s="152">
        <v>89</v>
      </c>
      <c r="C141" s="122" t="s">
        <v>35</v>
      </c>
      <c r="D141" s="122" t="s">
        <v>73</v>
      </c>
      <c r="E141" s="124" t="s">
        <v>80</v>
      </c>
      <c r="F141" s="122" t="s">
        <v>151</v>
      </c>
      <c r="G141" s="126" t="s">
        <v>23</v>
      </c>
      <c r="H141" s="122" t="s">
        <v>24</v>
      </c>
      <c r="I141" s="19"/>
      <c r="J141" s="40">
        <f>J142</f>
        <v>0.1</v>
      </c>
      <c r="K141" s="40">
        <f t="shared" si="52"/>
        <v>0.1</v>
      </c>
      <c r="L141" s="41">
        <f t="shared" si="52"/>
        <v>0.1</v>
      </c>
    </row>
    <row r="142" spans="1:12" ht="47.25">
      <c r="A142" s="102" t="s">
        <v>246</v>
      </c>
      <c r="B142" s="29">
        <v>89</v>
      </c>
      <c r="C142" s="5" t="s">
        <v>35</v>
      </c>
      <c r="D142" s="5" t="s">
        <v>73</v>
      </c>
      <c r="E142" s="109" t="s">
        <v>80</v>
      </c>
      <c r="F142" s="5" t="s">
        <v>151</v>
      </c>
      <c r="G142" s="25" t="s">
        <v>23</v>
      </c>
      <c r="H142" s="5" t="s">
        <v>24</v>
      </c>
      <c r="I142" s="5" t="s">
        <v>262</v>
      </c>
      <c r="J142" s="105">
        <f>'Прил 5'!J37</f>
        <v>0.1</v>
      </c>
      <c r="K142" s="105">
        <f>'Прил 5'!K37</f>
        <v>0.1</v>
      </c>
      <c r="L142" s="106">
        <f>'Прил 5'!L37</f>
        <v>0.1</v>
      </c>
    </row>
    <row r="143" spans="1:12" ht="31.5">
      <c r="A143" s="303" t="s">
        <v>298</v>
      </c>
      <c r="B143" s="121" t="s">
        <v>85</v>
      </c>
      <c r="C143" s="122" t="s">
        <v>35</v>
      </c>
      <c r="D143" s="122" t="s">
        <v>73</v>
      </c>
      <c r="E143" s="124" t="s">
        <v>299</v>
      </c>
      <c r="F143" s="122"/>
      <c r="G143" s="126"/>
      <c r="H143" s="122"/>
      <c r="I143" s="122"/>
      <c r="J143" s="302">
        <f>J144</f>
        <v>28.03</v>
      </c>
      <c r="K143" s="302">
        <f t="shared" ref="K143:L147" si="53">K144</f>
        <v>0</v>
      </c>
      <c r="L143" s="302">
        <f t="shared" si="53"/>
        <v>0</v>
      </c>
    </row>
    <row r="144" spans="1:12" ht="47.25">
      <c r="A144" s="129" t="s">
        <v>149</v>
      </c>
      <c r="B144" s="121" t="s">
        <v>85</v>
      </c>
      <c r="C144" s="122" t="s">
        <v>35</v>
      </c>
      <c r="D144" s="122" t="s">
        <v>73</v>
      </c>
      <c r="E144" s="124" t="s">
        <v>299</v>
      </c>
      <c r="F144" s="122" t="s">
        <v>150</v>
      </c>
      <c r="G144" s="126"/>
      <c r="H144" s="13"/>
      <c r="I144" s="122"/>
      <c r="J144" s="302">
        <f>J145</f>
        <v>28.03</v>
      </c>
      <c r="K144" s="302">
        <f t="shared" si="53"/>
        <v>0</v>
      </c>
      <c r="L144" s="302">
        <f t="shared" si="53"/>
        <v>0</v>
      </c>
    </row>
    <row r="145" spans="1:12" ht="15.75">
      <c r="A145" s="129" t="s">
        <v>79</v>
      </c>
      <c r="B145" s="121" t="s">
        <v>85</v>
      </c>
      <c r="C145" s="122" t="s">
        <v>35</v>
      </c>
      <c r="D145" s="122" t="s">
        <v>73</v>
      </c>
      <c r="E145" s="124" t="s">
        <v>299</v>
      </c>
      <c r="F145" s="122" t="s">
        <v>151</v>
      </c>
      <c r="G145" s="126"/>
      <c r="H145" s="13"/>
      <c r="I145" s="122"/>
      <c r="J145" s="302">
        <f>J146</f>
        <v>28.03</v>
      </c>
      <c r="K145" s="302">
        <f t="shared" si="53"/>
        <v>0</v>
      </c>
      <c r="L145" s="302">
        <f t="shared" si="53"/>
        <v>0</v>
      </c>
    </row>
    <row r="146" spans="1:12" ht="31.5">
      <c r="A146" s="129" t="s">
        <v>297</v>
      </c>
      <c r="B146" s="121" t="s">
        <v>85</v>
      </c>
      <c r="C146" s="122" t="s">
        <v>35</v>
      </c>
      <c r="D146" s="122" t="s">
        <v>73</v>
      </c>
      <c r="E146" s="124" t="s">
        <v>299</v>
      </c>
      <c r="F146" s="122" t="s">
        <v>151</v>
      </c>
      <c r="G146" s="126" t="s">
        <v>63</v>
      </c>
      <c r="H146" s="13"/>
      <c r="I146" s="122"/>
      <c r="J146" s="302">
        <f>J147</f>
        <v>28.03</v>
      </c>
      <c r="K146" s="302">
        <f t="shared" si="53"/>
        <v>0</v>
      </c>
      <c r="L146" s="302">
        <f t="shared" si="53"/>
        <v>0</v>
      </c>
    </row>
    <row r="147" spans="1:12" ht="47.25">
      <c r="A147" s="129" t="s">
        <v>300</v>
      </c>
      <c r="B147" s="121" t="s">
        <v>85</v>
      </c>
      <c r="C147" s="122" t="s">
        <v>35</v>
      </c>
      <c r="D147" s="122" t="s">
        <v>73</v>
      </c>
      <c r="E147" s="124" t="s">
        <v>299</v>
      </c>
      <c r="F147" s="122" t="s">
        <v>151</v>
      </c>
      <c r="G147" s="126" t="s">
        <v>63</v>
      </c>
      <c r="H147" s="13" t="s">
        <v>66</v>
      </c>
      <c r="I147" s="122"/>
      <c r="J147" s="302">
        <f>J148</f>
        <v>28.03</v>
      </c>
      <c r="K147" s="302">
        <f t="shared" si="53"/>
        <v>0</v>
      </c>
      <c r="L147" s="302">
        <f t="shared" si="53"/>
        <v>0</v>
      </c>
    </row>
    <row r="148" spans="1:12" ht="47.25">
      <c r="A148" s="304" t="s">
        <v>246</v>
      </c>
      <c r="B148" s="29">
        <v>89</v>
      </c>
      <c r="C148" s="5" t="s">
        <v>35</v>
      </c>
      <c r="D148" s="5" t="s">
        <v>73</v>
      </c>
      <c r="E148" s="109" t="s">
        <v>299</v>
      </c>
      <c r="F148" s="5" t="s">
        <v>151</v>
      </c>
      <c r="G148" s="25" t="s">
        <v>63</v>
      </c>
      <c r="H148" s="5" t="s">
        <v>66</v>
      </c>
      <c r="I148" s="5" t="s">
        <v>262</v>
      </c>
      <c r="J148" s="305">
        <f>'Прил 5'!J79</f>
        <v>28.03</v>
      </c>
      <c r="K148" s="305">
        <f>'Прил 5'!K79</f>
        <v>0</v>
      </c>
      <c r="L148" s="305">
        <f>'Прил 5'!L79</f>
        <v>0</v>
      </c>
    </row>
  </sheetData>
  <autoFilter ref="A8:L142"/>
  <mergeCells count="13">
    <mergeCell ref="M3:T3"/>
    <mergeCell ref="M120:S120"/>
    <mergeCell ref="J5:L5"/>
    <mergeCell ref="F5:F6"/>
    <mergeCell ref="I1:L1"/>
    <mergeCell ref="A4:J4"/>
    <mergeCell ref="A3:L3"/>
    <mergeCell ref="A5:A6"/>
    <mergeCell ref="B5:E6"/>
    <mergeCell ref="H5:H6"/>
    <mergeCell ref="I5:I6"/>
    <mergeCell ref="G5:G6"/>
    <mergeCell ref="J2:L2"/>
  </mergeCells>
  <conditionalFormatting sqref="D72:D73">
    <cfRule type="expression" dxfId="4" priority="50" stopIfTrue="1">
      <formula>$D72=""</formula>
    </cfRule>
    <cfRule type="expression" dxfId="3" priority="51" stopIfTrue="1">
      <formula>$E72&lt;&gt;""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28"/>
  <sheetViews>
    <sheetView tabSelected="1" view="pageBreakPreview" zoomScale="81" zoomScaleNormal="55" zoomScaleSheetLayoutView="81" workbookViewId="0">
      <selection activeCell="D1" sqref="A1:E28"/>
    </sheetView>
  </sheetViews>
  <sheetFormatPr defaultColWidth="9.140625" defaultRowHeight="15.75"/>
  <cols>
    <col min="1" max="1" width="29.140625" style="200" customWidth="1"/>
    <col min="2" max="2" width="71" style="233" customWidth="1"/>
    <col min="3" max="3" width="14.85546875" style="200" customWidth="1"/>
    <col min="4" max="4" width="17.28515625" style="200" customWidth="1"/>
    <col min="5" max="5" width="16.28515625" style="200" customWidth="1"/>
    <col min="6" max="6" width="9.140625" style="200"/>
    <col min="7" max="7" width="20.28515625" style="200" customWidth="1"/>
    <col min="8" max="8" width="16.7109375" style="200" customWidth="1"/>
    <col min="9" max="9" width="21.85546875" style="200" customWidth="1"/>
    <col min="10" max="16384" width="9.140625" style="200"/>
  </cols>
  <sheetData>
    <row r="1" spans="1:5">
      <c r="B1" s="367"/>
      <c r="C1" s="367"/>
      <c r="D1" s="331" t="s">
        <v>272</v>
      </c>
      <c r="E1" s="331"/>
    </row>
    <row r="2" spans="1:5" ht="108" customHeight="1">
      <c r="A2" s="203"/>
      <c r="B2" s="232"/>
      <c r="C2" s="333" t="s">
        <v>311</v>
      </c>
      <c r="D2" s="333"/>
      <c r="E2" s="333"/>
    </row>
    <row r="3" spans="1:5" ht="51" customHeight="1">
      <c r="A3" s="368" t="s">
        <v>281</v>
      </c>
      <c r="B3" s="368"/>
      <c r="C3" s="368"/>
      <c r="D3" s="368"/>
      <c r="E3" s="368"/>
    </row>
    <row r="4" spans="1:5">
      <c r="A4" s="205"/>
      <c r="C4" s="234"/>
      <c r="E4" s="235" t="s">
        <v>185</v>
      </c>
    </row>
    <row r="5" spans="1:5">
      <c r="A5" s="213" t="s">
        <v>172</v>
      </c>
      <c r="B5" s="236" t="s">
        <v>173</v>
      </c>
      <c r="C5" s="213" t="s">
        <v>219</v>
      </c>
      <c r="D5" s="213" t="s">
        <v>220</v>
      </c>
      <c r="E5" s="213" t="s">
        <v>276</v>
      </c>
    </row>
    <row r="6" spans="1:5">
      <c r="A6" s="237" t="s">
        <v>35</v>
      </c>
      <c r="B6" s="238" t="s">
        <v>36</v>
      </c>
      <c r="C6" s="239">
        <v>3</v>
      </c>
      <c r="D6" s="239">
        <v>4</v>
      </c>
      <c r="E6" s="239">
        <v>5</v>
      </c>
    </row>
    <row r="7" spans="1:5" ht="31.5">
      <c r="A7" s="240" t="s">
        <v>174</v>
      </c>
      <c r="B7" s="241" t="s">
        <v>175</v>
      </c>
      <c r="C7" s="242">
        <f>C8+C15+C11</f>
        <v>51.400000000000091</v>
      </c>
      <c r="D7" s="242">
        <f t="shared" ref="D7:E7" si="0">D8+D15+D11</f>
        <v>0</v>
      </c>
      <c r="E7" s="242">
        <f t="shared" si="0"/>
        <v>0</v>
      </c>
    </row>
    <row r="8" spans="1:5">
      <c r="A8" s="295" t="s">
        <v>176</v>
      </c>
      <c r="B8" s="296" t="s">
        <v>167</v>
      </c>
      <c r="C8" s="243">
        <f t="shared" ref="C8:E9" si="1">SUM(C9)</f>
        <v>33.299999999999997</v>
      </c>
      <c r="D8" s="244">
        <f t="shared" si="1"/>
        <v>66.599999999999994</v>
      </c>
      <c r="E8" s="244">
        <f t="shared" si="1"/>
        <v>99.9</v>
      </c>
    </row>
    <row r="9" spans="1:5" ht="31.5">
      <c r="A9" s="295" t="s">
        <v>177</v>
      </c>
      <c r="B9" s="296" t="s">
        <v>178</v>
      </c>
      <c r="C9" s="243">
        <f t="shared" si="1"/>
        <v>33.299999999999997</v>
      </c>
      <c r="D9" s="244">
        <f t="shared" si="1"/>
        <v>66.599999999999994</v>
      </c>
      <c r="E9" s="244">
        <f t="shared" si="1"/>
        <v>99.9</v>
      </c>
    </row>
    <row r="10" spans="1:5" ht="31.5">
      <c r="A10" s="295" t="s">
        <v>186</v>
      </c>
      <c r="B10" s="296" t="s">
        <v>288</v>
      </c>
      <c r="C10" s="243">
        <v>33.299999999999997</v>
      </c>
      <c r="D10" s="244">
        <v>66.599999999999994</v>
      </c>
      <c r="E10" s="244">
        <v>99.9</v>
      </c>
    </row>
    <row r="11" spans="1:5" ht="31.5">
      <c r="A11" s="297" t="s">
        <v>230</v>
      </c>
      <c r="B11" s="298" t="s">
        <v>289</v>
      </c>
      <c r="C11" s="243">
        <f t="shared" ref="C11:E12" si="2">C12</f>
        <v>-33.299999999999997</v>
      </c>
      <c r="D11" s="244">
        <f t="shared" si="2"/>
        <v>-66.599999999999994</v>
      </c>
      <c r="E11" s="244">
        <f t="shared" si="2"/>
        <v>-99.9</v>
      </c>
    </row>
    <row r="12" spans="1:5" ht="47.25">
      <c r="A12" s="297" t="s">
        <v>290</v>
      </c>
      <c r="B12" s="298" t="s">
        <v>291</v>
      </c>
      <c r="C12" s="243">
        <f t="shared" si="2"/>
        <v>-33.299999999999997</v>
      </c>
      <c r="D12" s="244">
        <f t="shared" si="2"/>
        <v>-66.599999999999994</v>
      </c>
      <c r="E12" s="244">
        <f t="shared" si="2"/>
        <v>-99.9</v>
      </c>
    </row>
    <row r="13" spans="1:5" ht="47.25">
      <c r="A13" s="297" t="s">
        <v>231</v>
      </c>
      <c r="B13" s="298" t="s">
        <v>291</v>
      </c>
      <c r="C13" s="243">
        <f>SUM(C14)</f>
        <v>-33.299999999999997</v>
      </c>
      <c r="D13" s="244">
        <f>SUM(D14)</f>
        <v>-66.599999999999994</v>
      </c>
      <c r="E13" s="244">
        <f>SUM(E14)</f>
        <v>-99.9</v>
      </c>
    </row>
    <row r="14" spans="1:5" ht="47.25">
      <c r="A14" s="297" t="s">
        <v>232</v>
      </c>
      <c r="B14" s="298" t="s">
        <v>292</v>
      </c>
      <c r="C14" s="243">
        <v>-33.299999999999997</v>
      </c>
      <c r="D14" s="245">
        <v>-66.599999999999994</v>
      </c>
      <c r="E14" s="244">
        <v>-99.9</v>
      </c>
    </row>
    <row r="15" spans="1:5" ht="31.5">
      <c r="A15" s="297" t="s">
        <v>233</v>
      </c>
      <c r="B15" s="299" t="s">
        <v>293</v>
      </c>
      <c r="C15" s="246">
        <f>C18+C19</f>
        <v>51.400000000000091</v>
      </c>
      <c r="D15" s="247">
        <f>D18+D19</f>
        <v>0</v>
      </c>
      <c r="E15" s="247">
        <f>E18+E19</f>
        <v>0</v>
      </c>
    </row>
    <row r="16" spans="1:5" s="249" customFormat="1">
      <c r="A16" s="300" t="s">
        <v>234</v>
      </c>
      <c r="B16" s="301" t="s">
        <v>179</v>
      </c>
      <c r="C16" s="248">
        <f t="shared" ref="C16:E17" si="3">SUM(C17)</f>
        <v>-2451.13</v>
      </c>
      <c r="D16" s="247">
        <f t="shared" si="3"/>
        <v>-1830.8999999999996</v>
      </c>
      <c r="E16" s="247">
        <f t="shared" si="3"/>
        <v>-2075.6999999999998</v>
      </c>
    </row>
    <row r="17" spans="1:10">
      <c r="A17" s="297" t="s">
        <v>235</v>
      </c>
      <c r="B17" s="296" t="s">
        <v>180</v>
      </c>
      <c r="C17" s="250">
        <f t="shared" si="3"/>
        <v>-2451.13</v>
      </c>
      <c r="D17" s="244">
        <f t="shared" si="3"/>
        <v>-1830.8999999999996</v>
      </c>
      <c r="E17" s="244">
        <f t="shared" si="3"/>
        <v>-2075.6999999999998</v>
      </c>
    </row>
    <row r="18" spans="1:10" ht="31.5">
      <c r="A18" s="297" t="s">
        <v>236</v>
      </c>
      <c r="B18" s="296" t="s">
        <v>294</v>
      </c>
      <c r="C18" s="250">
        <f>-'Прил 3'!C9-C10</f>
        <v>-2451.13</v>
      </c>
      <c r="D18" s="250">
        <f>-'Прил 3'!D9-D10</f>
        <v>-1830.8999999999996</v>
      </c>
      <c r="E18" s="250">
        <f>-'Прил 3'!E9-E10</f>
        <v>-2075.6999999999998</v>
      </c>
    </row>
    <row r="19" spans="1:10" s="249" customFormat="1">
      <c r="A19" s="300" t="s">
        <v>237</v>
      </c>
      <c r="B19" s="301" t="s">
        <v>181</v>
      </c>
      <c r="C19" s="248">
        <f>SUM(C20)</f>
        <v>2502.5300000000002</v>
      </c>
      <c r="D19" s="247">
        <f t="shared" ref="C19:E20" si="4">SUM(D20)</f>
        <v>1830.9</v>
      </c>
      <c r="E19" s="247">
        <f t="shared" si="4"/>
        <v>2075.7000000000003</v>
      </c>
    </row>
    <row r="20" spans="1:10">
      <c r="A20" s="297" t="s">
        <v>238</v>
      </c>
      <c r="B20" s="296" t="s">
        <v>182</v>
      </c>
      <c r="C20" s="250">
        <f t="shared" si="4"/>
        <v>2502.5300000000002</v>
      </c>
      <c r="D20" s="244">
        <f t="shared" si="4"/>
        <v>1830.9</v>
      </c>
      <c r="E20" s="244">
        <f t="shared" si="4"/>
        <v>2075.7000000000003</v>
      </c>
    </row>
    <row r="21" spans="1:10">
      <c r="A21" s="237" t="s">
        <v>239</v>
      </c>
      <c r="B21" s="251" t="s">
        <v>183</v>
      </c>
      <c r="C21" s="250">
        <f>'Прил 4 '!I8-C14</f>
        <v>2502.5300000000002</v>
      </c>
      <c r="D21" s="250">
        <f>'Прил 4 '!J8-D14</f>
        <v>1830.9</v>
      </c>
      <c r="E21" s="250">
        <f>'Прил 4 '!K8-E14</f>
        <v>2075.7000000000003</v>
      </c>
      <c r="G21" s="252"/>
      <c r="H21" s="252"/>
      <c r="I21" s="252"/>
    </row>
    <row r="22" spans="1:10">
      <c r="A22" s="253"/>
      <c r="B22" s="254" t="s">
        <v>184</v>
      </c>
      <c r="C22" s="255">
        <v>33.299999999999997</v>
      </c>
      <c r="D22" s="244">
        <v>66.599999999999994</v>
      </c>
      <c r="E22" s="244">
        <v>99.9</v>
      </c>
      <c r="G22" s="252"/>
      <c r="H22" s="252"/>
      <c r="I22" s="252"/>
      <c r="J22" s="252"/>
    </row>
    <row r="25" spans="1:10" ht="28.15" customHeight="1"/>
    <row r="28" spans="1:10">
      <c r="C28" s="252"/>
      <c r="D28" s="252"/>
      <c r="E28" s="252"/>
    </row>
  </sheetData>
  <mergeCells count="4">
    <mergeCell ref="B1:C1"/>
    <mergeCell ref="D1:E1"/>
    <mergeCell ref="A3:E3"/>
    <mergeCell ref="C2:E2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5"/>
  <sheetViews>
    <sheetView view="pageBreakPreview" zoomScaleNormal="40" zoomScaleSheetLayoutView="100" workbookViewId="0">
      <selection activeCell="C2" sqref="C2:E2"/>
    </sheetView>
  </sheetViews>
  <sheetFormatPr defaultColWidth="8" defaultRowHeight="15.75"/>
  <cols>
    <col min="1" max="1" width="15.140625" style="256" customWidth="1"/>
    <col min="2" max="2" width="56.5703125" style="256" customWidth="1"/>
    <col min="3" max="3" width="15" style="256" customWidth="1"/>
    <col min="4" max="4" width="12.85546875" style="256" customWidth="1"/>
    <col min="5" max="5" width="13.85546875" style="256" customWidth="1"/>
    <col min="6" max="16384" width="8" style="256"/>
  </cols>
  <sheetData>
    <row r="1" spans="1:5">
      <c r="B1" s="369"/>
      <c r="C1" s="369"/>
      <c r="D1" s="370" t="s">
        <v>273</v>
      </c>
      <c r="E1" s="370"/>
    </row>
    <row r="2" spans="1:5" ht="99" customHeight="1">
      <c r="A2" s="257"/>
      <c r="B2" s="202"/>
      <c r="C2" s="333" t="s">
        <v>283</v>
      </c>
      <c r="D2" s="333"/>
      <c r="E2" s="333"/>
    </row>
    <row r="3" spans="1:5">
      <c r="A3" s="371" t="s">
        <v>282</v>
      </c>
      <c r="B3" s="371"/>
      <c r="C3" s="371"/>
      <c r="D3" s="371"/>
      <c r="E3" s="371"/>
    </row>
    <row r="4" spans="1:5">
      <c r="A4" s="371"/>
      <c r="B4" s="371"/>
      <c r="C4" s="371"/>
      <c r="D4" s="371"/>
      <c r="E4" s="371"/>
    </row>
    <row r="5" spans="1:5" ht="45" customHeight="1">
      <c r="A5" s="371"/>
      <c r="B5" s="371"/>
      <c r="C5" s="371"/>
      <c r="D5" s="371"/>
      <c r="E5" s="371"/>
    </row>
    <row r="6" spans="1:5">
      <c r="A6" s="258"/>
      <c r="B6" s="258"/>
      <c r="C6" s="259"/>
      <c r="E6" s="260" t="s">
        <v>163</v>
      </c>
    </row>
    <row r="7" spans="1:5">
      <c r="A7" s="372" t="s">
        <v>164</v>
      </c>
      <c r="B7" s="373" t="s">
        <v>165</v>
      </c>
      <c r="C7" s="374" t="s">
        <v>109</v>
      </c>
      <c r="D7" s="374"/>
      <c r="E7" s="374"/>
    </row>
    <row r="8" spans="1:5">
      <c r="A8" s="372"/>
      <c r="B8" s="373"/>
      <c r="C8" s="280" t="s">
        <v>219</v>
      </c>
      <c r="D8" s="282" t="s">
        <v>220</v>
      </c>
      <c r="E8" s="282" t="s">
        <v>276</v>
      </c>
    </row>
    <row r="9" spans="1:5">
      <c r="A9" s="262">
        <v>1</v>
      </c>
      <c r="B9" s="263">
        <v>2</v>
      </c>
      <c r="C9" s="264">
        <v>3</v>
      </c>
      <c r="D9" s="261">
        <v>4</v>
      </c>
      <c r="E9" s="261">
        <v>5</v>
      </c>
    </row>
    <row r="10" spans="1:5" ht="31.5">
      <c r="A10" s="265" t="s">
        <v>166</v>
      </c>
      <c r="B10" s="266" t="s">
        <v>167</v>
      </c>
      <c r="C10" s="267">
        <f>C12</f>
        <v>33.299999999999997</v>
      </c>
      <c r="D10" s="267">
        <f>D12</f>
        <v>66.599999999999994</v>
      </c>
      <c r="E10" s="267">
        <f>E12</f>
        <v>99.9</v>
      </c>
    </row>
    <row r="11" spans="1:5">
      <c r="A11" s="268"/>
      <c r="B11" s="269" t="s">
        <v>241</v>
      </c>
      <c r="C11" s="270"/>
      <c r="D11" s="271"/>
      <c r="E11" s="271"/>
    </row>
    <row r="12" spans="1:5">
      <c r="A12" s="268">
        <v>1</v>
      </c>
      <c r="B12" s="269" t="s">
        <v>169</v>
      </c>
      <c r="C12" s="273">
        <v>33.299999999999997</v>
      </c>
      <c r="D12" s="273">
        <v>66.599999999999994</v>
      </c>
      <c r="E12" s="273">
        <v>99.9</v>
      </c>
    </row>
    <row r="13" spans="1:5" ht="31.5">
      <c r="A13" s="268">
        <v>2</v>
      </c>
      <c r="B13" s="274" t="s">
        <v>170</v>
      </c>
      <c r="C13" s="272"/>
      <c r="D13" s="272"/>
      <c r="E13" s="272"/>
    </row>
    <row r="14" spans="1:5" ht="31.5">
      <c r="A14" s="275" t="s">
        <v>240</v>
      </c>
      <c r="B14" s="276" t="s">
        <v>171</v>
      </c>
      <c r="C14" s="267">
        <f>C17</f>
        <v>-33.299999999999997</v>
      </c>
      <c r="D14" s="267">
        <f>D17</f>
        <v>-66.599999999999994</v>
      </c>
      <c r="E14" s="267">
        <f>E17</f>
        <v>-99.9</v>
      </c>
    </row>
    <row r="15" spans="1:5">
      <c r="A15" s="265"/>
      <c r="B15" s="269" t="s">
        <v>168</v>
      </c>
      <c r="C15" s="267"/>
      <c r="D15" s="267"/>
      <c r="E15" s="267"/>
    </row>
    <row r="16" spans="1:5">
      <c r="A16" s="268">
        <v>1</v>
      </c>
      <c r="B16" s="269" t="s">
        <v>169</v>
      </c>
      <c r="C16" s="267"/>
      <c r="D16" s="267"/>
      <c r="E16" s="267"/>
    </row>
    <row r="17" spans="1:5" ht="31.5">
      <c r="A17" s="268">
        <v>2</v>
      </c>
      <c r="B17" s="274" t="s">
        <v>170</v>
      </c>
      <c r="C17" s="271">
        <v>-33.299999999999997</v>
      </c>
      <c r="D17" s="277">
        <v>-66.599999999999994</v>
      </c>
      <c r="E17" s="277">
        <v>-99.9</v>
      </c>
    </row>
    <row r="18" spans="1:5">
      <c r="A18" s="268"/>
      <c r="B18" s="278" t="s">
        <v>30</v>
      </c>
      <c r="C18" s="272">
        <f>C12+C17</f>
        <v>0</v>
      </c>
      <c r="D18" s="272">
        <f>D12+D17</f>
        <v>0</v>
      </c>
      <c r="E18" s="272">
        <f>E12+E17</f>
        <v>0</v>
      </c>
    </row>
    <row r="23" spans="1:5">
      <c r="D23" s="279"/>
    </row>
    <row r="24" spans="1:5">
      <c r="D24" s="279"/>
    </row>
    <row r="25" spans="1:5">
      <c r="D25" s="279"/>
    </row>
  </sheetData>
  <mergeCells count="7">
    <mergeCell ref="B1:C1"/>
    <mergeCell ref="D1:E1"/>
    <mergeCell ref="A3:E5"/>
    <mergeCell ref="A7:A8"/>
    <mergeCell ref="B7:B8"/>
    <mergeCell ref="C7:E7"/>
    <mergeCell ref="C2:E2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18</vt:i4>
      </vt:variant>
    </vt:vector>
  </HeadingPairs>
  <TitlesOfParts>
    <vt:vector size="26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  <vt:lpstr>'Прил 7'!Область_печати</vt:lpstr>
      <vt:lpstr>'Прил 8'!Область_печати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adm</cp:lastModifiedBy>
  <cp:lastPrinted>2019-11-28T08:49:26Z</cp:lastPrinted>
  <dcterms:created xsi:type="dcterms:W3CDTF">2007-12-21T10:22:00Z</dcterms:created>
  <dcterms:modified xsi:type="dcterms:W3CDTF">2021-10-29T09:45:37Z</dcterms:modified>
</cp:coreProperties>
</file>