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6"/>
  </bookViews>
  <sheets>
    <sheet name="Прил 1" sheetId="3" r:id="rId1"/>
    <sheet name="Прил 2" sheetId="17" r:id="rId2"/>
    <sheet name="Прил 3" sheetId="1" r:id="rId3"/>
    <sheet name="Прил 4 " sheetId="18" r:id="rId4"/>
    <sheet name="Прил 5" sheetId="6" r:id="rId5"/>
    <sheet name="Прил 6" sheetId="9" r:id="rId6"/>
    <sheet name="Прил 7" sheetId="13" r:id="rId7"/>
    <sheet name="Прил 8" sheetId="12" r:id="rId8"/>
  </sheets>
  <externalReferences>
    <externalReference r:id="rId9"/>
    <externalReference r:id="rId10"/>
  </externalReferences>
  <definedNames>
    <definedName name="_1Excel_BuiltIn_Print_Area_1_1_1">'Прил 3'!$A$1:$C$32</definedName>
    <definedName name="_2Excel_BuiltIn_Print_Area_7_1_1" localSheetId="3">#REF!</definedName>
    <definedName name="_2Excel_BuiltIn_Print_Area_7_1_1">#REF!</definedName>
    <definedName name="_Toc105952698" localSheetId="3">'Прил 4 '!$A$3</definedName>
    <definedName name="_Toc105952698">#REF!</definedName>
    <definedName name="_xlnm._FilterDatabase" localSheetId="3" hidden="1">'Прил 4 '!$A$7:$K$117</definedName>
    <definedName name="_xlnm._FilterDatabase" localSheetId="4" hidden="1">'Прил 5'!$A$7:$L$118</definedName>
    <definedName name="_xlnm._FilterDatabase" localSheetId="5" hidden="1">'Прил 6'!$A$8:$L$141</definedName>
    <definedName name="Excel_BuiltIn_Print_Area_1">'Прил 3'!$A$1:$C$32</definedName>
    <definedName name="Excel_BuiltIn_Print_Area_1_1">'Прил 3'!$A$1:$C$32</definedName>
    <definedName name="Excel_BuiltIn_Print_Area_2" localSheetId="3">#REF!</definedName>
    <definedName name="Excel_BuiltIn_Print_Area_2">#REF!</definedName>
    <definedName name="Excel_BuiltIn_Print_Area_3">'Прил 1'!$A$1:$C$34</definedName>
    <definedName name="Excel_BuiltIn_Print_Area_3_1" localSheetId="3">#REF!</definedName>
    <definedName name="Excel_BuiltIn_Print_Area_3_1">#REF!</definedName>
    <definedName name="Excel_BuiltIn_Print_Area_4" localSheetId="3">#REF!</definedName>
    <definedName name="Excel_BuiltIn_Print_Area_4">#REF!</definedName>
    <definedName name="Excel_BuiltIn_Print_Area_5" localSheetId="3">'Прил 4 '!$A$1:$I$49</definedName>
    <definedName name="Excel_BuiltIn_Print_Area_5">#REF!</definedName>
    <definedName name="Excel_BuiltIn_Print_Area_5_1" localSheetId="3">'Прил 4 '!$A$1:$I$49</definedName>
    <definedName name="Excel_BuiltIn_Print_Area_5_1">#REF!</definedName>
    <definedName name="Excel_BuiltIn_Print_Area_6">'Прил 5'!$A$1:$G$50</definedName>
    <definedName name="Excel_BuiltIn_Print_Area_6_1">'Прил 5'!$A$1:$G$50</definedName>
    <definedName name="Excel_BuiltIn_Print_Area_7" localSheetId="3">#REF!</definedName>
    <definedName name="Excel_BuiltIn_Print_Area_7">#REF!</definedName>
    <definedName name="Excel_BuiltIn_Print_Area_7_1" localSheetId="3">#REF!</definedName>
    <definedName name="Excel_BuiltIn_Print_Area_7_1">#REF!</definedName>
    <definedName name="_xlnm.Print_Titles" localSheetId="4">'Прил 5'!$5:$5</definedName>
    <definedName name="_xlnm.Print_Area" localSheetId="0">'Прил 1'!$A$1:$C$39</definedName>
    <definedName name="_xlnm.Print_Area" localSheetId="1">'Прил 2'!$A$1:$C$11</definedName>
    <definedName name="_xlnm.Print_Area" localSheetId="2">'Прил 3'!$A$1:$E$34</definedName>
    <definedName name="_xlnm.Print_Area" localSheetId="3">'Прил 4 '!$A$1:$K$117</definedName>
    <definedName name="_xlnm.Print_Area" localSheetId="4">'Прил 5'!$A$1:$L$118</definedName>
    <definedName name="_xlnm.Print_Area" localSheetId="5">'Прил 6'!$A$1:$L$141</definedName>
  </definedNames>
  <calcPr calcId="125725"/>
  <fileRecoveryPr autoRecover="0"/>
</workbook>
</file>

<file path=xl/calcChain.xml><?xml version="1.0" encoding="utf-8"?>
<calcChain xmlns="http://schemas.openxmlformats.org/spreadsheetml/2006/main">
  <c r="C21" i="1"/>
  <c r="J25" i="6"/>
  <c r="J16"/>
  <c r="J28"/>
  <c r="E33" i="1"/>
  <c r="D33"/>
  <c r="C33"/>
  <c r="K9" i="18" l="1"/>
  <c r="J9"/>
  <c r="J97" i="6"/>
  <c r="K82" i="9"/>
  <c r="K81" s="1"/>
  <c r="K80" s="1"/>
  <c r="K79" s="1"/>
  <c r="K78" s="1"/>
  <c r="K77" s="1"/>
  <c r="L82"/>
  <c r="L81" s="1"/>
  <c r="L80" s="1"/>
  <c r="L79" s="1"/>
  <c r="L78" s="1"/>
  <c r="L77" s="1"/>
  <c r="J82"/>
  <c r="J81" s="1"/>
  <c r="J80" s="1"/>
  <c r="J79" s="1"/>
  <c r="J78" s="1"/>
  <c r="J77" s="1"/>
  <c r="J43" i="18"/>
  <c r="J42" s="1"/>
  <c r="J41" s="1"/>
  <c r="J40" s="1"/>
  <c r="J39" s="1"/>
  <c r="J38" s="1"/>
  <c r="K43"/>
  <c r="K42" s="1"/>
  <c r="K41" s="1"/>
  <c r="K40" s="1"/>
  <c r="K39" s="1"/>
  <c r="K38" s="1"/>
  <c r="I43"/>
  <c r="I42" s="1"/>
  <c r="I41" s="1"/>
  <c r="I40" s="1"/>
  <c r="I39" s="1"/>
  <c r="I38" s="1"/>
  <c r="K42" i="6"/>
  <c r="K41" s="1"/>
  <c r="K40" s="1"/>
  <c r="K39" s="1"/>
  <c r="K43"/>
  <c r="L43"/>
  <c r="L42" s="1"/>
  <c r="L41" s="1"/>
  <c r="L40" s="1"/>
  <c r="L39" s="1"/>
  <c r="J39"/>
  <c r="J40"/>
  <c r="J41"/>
  <c r="J42"/>
  <c r="J43"/>
  <c r="D10" i="1"/>
  <c r="E10"/>
  <c r="C10"/>
  <c r="C32"/>
  <c r="K30" i="9"/>
  <c r="K29" s="1"/>
  <c r="K28" s="1"/>
  <c r="K27" s="1"/>
  <c r="K26" s="1"/>
  <c r="K25" s="1"/>
  <c r="K24" s="1"/>
  <c r="K23" s="1"/>
  <c r="L30"/>
  <c r="L29" s="1"/>
  <c r="L28" s="1"/>
  <c r="L27" s="1"/>
  <c r="L26" s="1"/>
  <c r="L25" s="1"/>
  <c r="L24" s="1"/>
  <c r="L23" s="1"/>
  <c r="J30"/>
  <c r="J29" s="1"/>
  <c r="J28" s="1"/>
  <c r="J27" s="1"/>
  <c r="J26" s="1"/>
  <c r="J25" s="1"/>
  <c r="J24" s="1"/>
  <c r="J23" s="1"/>
  <c r="J88" i="18"/>
  <c r="J87" s="1"/>
  <c r="J86" s="1"/>
  <c r="J85" s="1"/>
  <c r="K88"/>
  <c r="K87" s="1"/>
  <c r="K86" s="1"/>
  <c r="K85" s="1"/>
  <c r="I88"/>
  <c r="I87" s="1"/>
  <c r="I86" s="1"/>
  <c r="I85" s="1"/>
  <c r="L87" i="6"/>
  <c r="L86" s="1"/>
  <c r="L85" s="1"/>
  <c r="K88"/>
  <c r="K87" s="1"/>
  <c r="K86" s="1"/>
  <c r="K85" s="1"/>
  <c r="L88"/>
  <c r="D22" i="1"/>
  <c r="E22"/>
  <c r="J86" i="6"/>
  <c r="J87"/>
  <c r="J88"/>
  <c r="C25" i="1"/>
  <c r="K104" i="6"/>
  <c r="E32" i="1"/>
  <c r="D32"/>
  <c r="L100" i="9"/>
  <c r="L99" s="1"/>
  <c r="L98" s="1"/>
  <c r="L97" s="1"/>
  <c r="L96" s="1"/>
  <c r="L95" s="1"/>
  <c r="K100"/>
  <c r="K99" s="1"/>
  <c r="K98" s="1"/>
  <c r="K97" s="1"/>
  <c r="K96" s="1"/>
  <c r="K95" s="1"/>
  <c r="L104" i="6"/>
  <c r="C18" i="12" l="1"/>
  <c r="C14"/>
  <c r="J63" i="6"/>
  <c r="C22" i="1" l="1"/>
  <c r="J96" i="6" l="1"/>
  <c r="J95" s="1"/>
  <c r="K96"/>
  <c r="K95" s="1"/>
  <c r="L96"/>
  <c r="L95" s="1"/>
  <c r="J27"/>
  <c r="K117" i="18"/>
  <c r="K116" s="1"/>
  <c r="K115" s="1"/>
  <c r="K114" s="1"/>
  <c r="K113" s="1"/>
  <c r="K112" s="1"/>
  <c r="K111" s="1"/>
  <c r="J117"/>
  <c r="J116" s="1"/>
  <c r="J115" s="1"/>
  <c r="J114" s="1"/>
  <c r="J113" s="1"/>
  <c r="J112" s="1"/>
  <c r="J111" s="1"/>
  <c r="L117" i="6"/>
  <c r="L116" s="1"/>
  <c r="L115" s="1"/>
  <c r="L114" s="1"/>
  <c r="L113" s="1"/>
  <c r="L112" s="1"/>
  <c r="K117"/>
  <c r="K116" s="1"/>
  <c r="K115" s="1"/>
  <c r="K114" s="1"/>
  <c r="K113" s="1"/>
  <c r="K112" s="1"/>
  <c r="L29"/>
  <c r="J15"/>
  <c r="J14" s="1"/>
  <c r="K22" i="9"/>
  <c r="K21" s="1"/>
  <c r="K20" s="1"/>
  <c r="K19" s="1"/>
  <c r="K18" s="1"/>
  <c r="K17" s="1"/>
  <c r="K16" s="1"/>
  <c r="L22"/>
  <c r="L21" s="1"/>
  <c r="L20" s="1"/>
  <c r="L19" s="1"/>
  <c r="L18" s="1"/>
  <c r="L17" s="1"/>
  <c r="L16" s="1"/>
  <c r="J22"/>
  <c r="J21" s="1"/>
  <c r="J20" s="1"/>
  <c r="J19" s="1"/>
  <c r="J18" s="1"/>
  <c r="J17" s="1"/>
  <c r="J16" s="1"/>
  <c r="K15"/>
  <c r="K14" s="1"/>
  <c r="K13" s="1"/>
  <c r="K12" s="1"/>
  <c r="K11" s="1"/>
  <c r="K10" s="1"/>
  <c r="K9" s="1"/>
  <c r="L15"/>
  <c r="L14" s="1"/>
  <c r="L13" s="1"/>
  <c r="L12" s="1"/>
  <c r="L11" s="1"/>
  <c r="L10" s="1"/>
  <c r="L9" s="1"/>
  <c r="J15"/>
  <c r="J14" s="1"/>
  <c r="J13" s="1"/>
  <c r="J12" s="1"/>
  <c r="J11" s="1"/>
  <c r="J10" s="1"/>
  <c r="J9" s="1"/>
  <c r="J69" i="18" l="1"/>
  <c r="J68" s="1"/>
  <c r="J67" s="1"/>
  <c r="J66" s="1"/>
  <c r="J65" s="1"/>
  <c r="J64" s="1"/>
  <c r="K69"/>
  <c r="K68" s="1"/>
  <c r="K67" s="1"/>
  <c r="K66" s="1"/>
  <c r="K65" s="1"/>
  <c r="K64" s="1"/>
  <c r="I69"/>
  <c r="I68" s="1"/>
  <c r="I67" s="1"/>
  <c r="I66" s="1"/>
  <c r="I65" s="1"/>
  <c r="I64" s="1"/>
  <c r="J54"/>
  <c r="J53" s="1"/>
  <c r="J52" s="1"/>
  <c r="J51" s="1"/>
  <c r="J50" s="1"/>
  <c r="K54"/>
  <c r="K53" s="1"/>
  <c r="K52" s="1"/>
  <c r="K51" s="1"/>
  <c r="K50" s="1"/>
  <c r="I54"/>
  <c r="I53" s="1"/>
  <c r="I52" s="1"/>
  <c r="I51" s="1"/>
  <c r="I50" s="1"/>
  <c r="K69" i="6"/>
  <c r="K68" s="1"/>
  <c r="K67" s="1"/>
  <c r="K66" s="1"/>
  <c r="K65" s="1"/>
  <c r="L69"/>
  <c r="L68" s="1"/>
  <c r="L67" s="1"/>
  <c r="L66" s="1"/>
  <c r="L65" s="1"/>
  <c r="J69"/>
  <c r="J68" s="1"/>
  <c r="J67" s="1"/>
  <c r="J66" s="1"/>
  <c r="J65" s="1"/>
  <c r="K54"/>
  <c r="K53" s="1"/>
  <c r="K52" s="1"/>
  <c r="K51" s="1"/>
  <c r="L54"/>
  <c r="L53" s="1"/>
  <c r="L52" s="1"/>
  <c r="L51" s="1"/>
  <c r="J54"/>
  <c r="J53" s="1"/>
  <c r="J52" s="1"/>
  <c r="J51" s="1"/>
  <c r="K68" i="9" l="1"/>
  <c r="K67" s="1"/>
  <c r="K66" s="1"/>
  <c r="K65" s="1"/>
  <c r="K64" s="1"/>
  <c r="K63" s="1"/>
  <c r="L68"/>
  <c r="L67" s="1"/>
  <c r="L66" s="1"/>
  <c r="L65" s="1"/>
  <c r="L64" s="1"/>
  <c r="L63" s="1"/>
  <c r="J68"/>
  <c r="J67" s="1"/>
  <c r="J66" s="1"/>
  <c r="J65" s="1"/>
  <c r="J64" s="1"/>
  <c r="J63" s="1"/>
  <c r="K44"/>
  <c r="K43" s="1"/>
  <c r="K42" s="1"/>
  <c r="K41" s="1"/>
  <c r="K40" s="1"/>
  <c r="K39" s="1"/>
  <c r="L44"/>
  <c r="L43" s="1"/>
  <c r="L42" s="1"/>
  <c r="L41" s="1"/>
  <c r="L40" s="1"/>
  <c r="L39" s="1"/>
  <c r="J44"/>
  <c r="J43" s="1"/>
  <c r="J32" i="18"/>
  <c r="J31" s="1"/>
  <c r="J30" s="1"/>
  <c r="K32"/>
  <c r="K31" s="1"/>
  <c r="K30" s="1"/>
  <c r="I32"/>
  <c r="I31" s="1"/>
  <c r="I30" s="1"/>
  <c r="J18"/>
  <c r="J17" s="1"/>
  <c r="J16" s="1"/>
  <c r="K18"/>
  <c r="K17" s="1"/>
  <c r="K16" s="1"/>
  <c r="I18"/>
  <c r="I17" s="1"/>
  <c r="I16" s="1"/>
  <c r="K18" i="6"/>
  <c r="K17" s="1"/>
  <c r="L18"/>
  <c r="L17" s="1"/>
  <c r="J18"/>
  <c r="J17" s="1"/>
  <c r="K32"/>
  <c r="K31" s="1"/>
  <c r="L32"/>
  <c r="L31" s="1"/>
  <c r="J32"/>
  <c r="J31" s="1"/>
  <c r="D25" i="1"/>
  <c r="E25"/>
  <c r="L93" i="6" l="1"/>
  <c r="L92" s="1"/>
  <c r="K93"/>
  <c r="K92" s="1"/>
  <c r="J93"/>
  <c r="J92" s="1"/>
  <c r="J103" i="18"/>
  <c r="J102" s="1"/>
  <c r="J101" s="1"/>
  <c r="J100" s="1"/>
  <c r="J99" s="1"/>
  <c r="J98" s="1"/>
  <c r="J97" s="1"/>
  <c r="K103"/>
  <c r="I103"/>
  <c r="I102" s="1"/>
  <c r="I101" s="1"/>
  <c r="I100" s="1"/>
  <c r="I99" s="1"/>
  <c r="I98" s="1"/>
  <c r="J96"/>
  <c r="J95" s="1"/>
  <c r="J94" s="1"/>
  <c r="K96"/>
  <c r="K95" s="1"/>
  <c r="K94" s="1"/>
  <c r="I96"/>
  <c r="I95" s="1"/>
  <c r="I94" s="1"/>
  <c r="J93"/>
  <c r="J92" s="1"/>
  <c r="J91" s="1"/>
  <c r="K93"/>
  <c r="K92" s="1"/>
  <c r="K91" s="1"/>
  <c r="I93"/>
  <c r="I92" s="1"/>
  <c r="I91" s="1"/>
  <c r="J83"/>
  <c r="J82" s="1"/>
  <c r="J81" s="1"/>
  <c r="J80" s="1"/>
  <c r="J79" s="1"/>
  <c r="J78" s="1"/>
  <c r="K83"/>
  <c r="K82" s="1"/>
  <c r="K81" s="1"/>
  <c r="K80" s="1"/>
  <c r="K79" s="1"/>
  <c r="K78" s="1"/>
  <c r="I83"/>
  <c r="I82" s="1"/>
  <c r="I81" s="1"/>
  <c r="I80" s="1"/>
  <c r="J76"/>
  <c r="J75" s="1"/>
  <c r="J74" s="1"/>
  <c r="J72" s="1"/>
  <c r="J71" s="1"/>
  <c r="J70" s="1"/>
  <c r="K76"/>
  <c r="K75" s="1"/>
  <c r="K74" s="1"/>
  <c r="K72" s="1"/>
  <c r="K71" s="1"/>
  <c r="K70" s="1"/>
  <c r="I76"/>
  <c r="I75" s="1"/>
  <c r="I74" s="1"/>
  <c r="I73" s="1"/>
  <c r="I72" s="1"/>
  <c r="J63"/>
  <c r="J62" s="1"/>
  <c r="K63"/>
  <c r="K62" s="1"/>
  <c r="I63"/>
  <c r="I62" s="1"/>
  <c r="J61"/>
  <c r="K61"/>
  <c r="I61"/>
  <c r="J61" i="6"/>
  <c r="J37" i="18"/>
  <c r="J36" s="1"/>
  <c r="J35" s="1"/>
  <c r="J34" s="1"/>
  <c r="J33" s="1"/>
  <c r="K37"/>
  <c r="I37"/>
  <c r="I36" s="1"/>
  <c r="I35" s="1"/>
  <c r="I34" s="1"/>
  <c r="I33" s="1"/>
  <c r="J29"/>
  <c r="K29"/>
  <c r="I29"/>
  <c r="J27"/>
  <c r="J26" s="1"/>
  <c r="K27"/>
  <c r="K26" s="1"/>
  <c r="I27"/>
  <c r="J24"/>
  <c r="K24"/>
  <c r="I24"/>
  <c r="J15"/>
  <c r="K15"/>
  <c r="I15"/>
  <c r="K38" i="9"/>
  <c r="L38"/>
  <c r="K94"/>
  <c r="L94"/>
  <c r="J94"/>
  <c r="K88"/>
  <c r="L88"/>
  <c r="J88"/>
  <c r="J38"/>
  <c r="K110" i="18"/>
  <c r="K109" s="1"/>
  <c r="K108" s="1"/>
  <c r="K107" s="1"/>
  <c r="K106" s="1"/>
  <c r="K105" s="1"/>
  <c r="K104" s="1"/>
  <c r="J110"/>
  <c r="J109" s="1"/>
  <c r="J108" s="1"/>
  <c r="J107" s="1"/>
  <c r="J106" s="1"/>
  <c r="J105" s="1"/>
  <c r="J104" s="1"/>
  <c r="I110"/>
  <c r="I109" s="1"/>
  <c r="I108" s="1"/>
  <c r="I107" s="1"/>
  <c r="I106" s="1"/>
  <c r="I105" s="1"/>
  <c r="I104" s="1"/>
  <c r="K49"/>
  <c r="K48" s="1"/>
  <c r="K47" s="1"/>
  <c r="K46" s="1"/>
  <c r="K45" s="1"/>
  <c r="K44" s="1"/>
  <c r="J49"/>
  <c r="J48" s="1"/>
  <c r="J47" s="1"/>
  <c r="J46" s="1"/>
  <c r="J45" s="1"/>
  <c r="J44" s="1"/>
  <c r="I49"/>
  <c r="I48" s="1"/>
  <c r="I47" s="1"/>
  <c r="I46" s="1"/>
  <c r="I45" s="1"/>
  <c r="I44" s="1"/>
  <c r="J57" i="9"/>
  <c r="C28" i="1"/>
  <c r="D28"/>
  <c r="E28"/>
  <c r="E13" i="13"/>
  <c r="E12" s="1"/>
  <c r="D13"/>
  <c r="D12" s="1"/>
  <c r="C13"/>
  <c r="C12" s="1"/>
  <c r="C11" s="1"/>
  <c r="E9"/>
  <c r="E8" s="1"/>
  <c r="D9"/>
  <c r="D8" s="1"/>
  <c r="C9"/>
  <c r="C8" s="1"/>
  <c r="E18" i="12"/>
  <c r="D18"/>
  <c r="E14"/>
  <c r="D14"/>
  <c r="E10"/>
  <c r="D10"/>
  <c r="C10"/>
  <c r="K27" i="6"/>
  <c r="L27"/>
  <c r="L24"/>
  <c r="K24"/>
  <c r="J24"/>
  <c r="J23" s="1"/>
  <c r="L15"/>
  <c r="L14" s="1"/>
  <c r="L13" s="1"/>
  <c r="K15"/>
  <c r="K14" s="1"/>
  <c r="K13" s="1"/>
  <c r="J13"/>
  <c r="K29"/>
  <c r="K62" i="9" s="1"/>
  <c r="K61" s="1"/>
  <c r="K60" s="1"/>
  <c r="K59" s="1"/>
  <c r="K58" s="1"/>
  <c r="L37" i="6"/>
  <c r="L36" s="1"/>
  <c r="K37"/>
  <c r="K36" s="1"/>
  <c r="J37"/>
  <c r="J36" s="1"/>
  <c r="J29"/>
  <c r="J62" i="9" s="1"/>
  <c r="J61" s="1"/>
  <c r="J60" s="1"/>
  <c r="L49" i="6"/>
  <c r="L48" s="1"/>
  <c r="K49"/>
  <c r="K48" s="1"/>
  <c r="J49"/>
  <c r="J48" s="1"/>
  <c r="L63"/>
  <c r="K63"/>
  <c r="L61"/>
  <c r="K61"/>
  <c r="K76"/>
  <c r="K75" s="1"/>
  <c r="L76"/>
  <c r="L75" s="1"/>
  <c r="J76"/>
  <c r="J75" s="1"/>
  <c r="K83"/>
  <c r="K82" s="1"/>
  <c r="K81" s="1"/>
  <c r="K80" s="1"/>
  <c r="K79" s="1"/>
  <c r="L83"/>
  <c r="L82" s="1"/>
  <c r="L81" s="1"/>
  <c r="L80" s="1"/>
  <c r="L79" s="1"/>
  <c r="J83"/>
  <c r="J82" s="1"/>
  <c r="J81" s="1"/>
  <c r="J80" s="1"/>
  <c r="J79" s="1"/>
  <c r="K103"/>
  <c r="K102" s="1"/>
  <c r="L103"/>
  <c r="L102" s="1"/>
  <c r="J103"/>
  <c r="J102" s="1"/>
  <c r="J101" s="1"/>
  <c r="J100" s="1"/>
  <c r="J99" s="1"/>
  <c r="J98" s="1"/>
  <c r="K110"/>
  <c r="K109" s="1"/>
  <c r="L110"/>
  <c r="L109" s="1"/>
  <c r="J110"/>
  <c r="J109" s="1"/>
  <c r="D12" i="1"/>
  <c r="D11" s="1"/>
  <c r="E12"/>
  <c r="E11" s="1"/>
  <c r="D14"/>
  <c r="E14"/>
  <c r="D16"/>
  <c r="E16"/>
  <c r="D18"/>
  <c r="E18"/>
  <c r="C18"/>
  <c r="C16"/>
  <c r="C14"/>
  <c r="C12"/>
  <c r="C11" s="1"/>
  <c r="J90" i="18" l="1"/>
  <c r="J89" s="1"/>
  <c r="J84" s="1"/>
  <c r="K90"/>
  <c r="K89" s="1"/>
  <c r="K84" s="1"/>
  <c r="I90"/>
  <c r="I89" s="1"/>
  <c r="I84" s="1"/>
  <c r="L91" i="6"/>
  <c r="L90" s="1"/>
  <c r="K91"/>
  <c r="K90" s="1"/>
  <c r="J91"/>
  <c r="J90" s="1"/>
  <c r="J85" s="1"/>
  <c r="K26"/>
  <c r="L57" i="9"/>
  <c r="L26" i="6"/>
  <c r="K57" i="9"/>
  <c r="K102" i="18"/>
  <c r="K101" s="1"/>
  <c r="K100" s="1"/>
  <c r="K99" s="1"/>
  <c r="K98" s="1"/>
  <c r="K97" s="1"/>
  <c r="K36"/>
  <c r="K35" s="1"/>
  <c r="K34" s="1"/>
  <c r="K33" s="1"/>
  <c r="K93" i="9"/>
  <c r="K92" s="1"/>
  <c r="K89" s="1"/>
  <c r="K87"/>
  <c r="K86" s="1"/>
  <c r="K83" s="1"/>
  <c r="K51"/>
  <c r="K50" s="1"/>
  <c r="K49" s="1"/>
  <c r="K106"/>
  <c r="K105" s="1"/>
  <c r="K104" s="1"/>
  <c r="K101" s="1"/>
  <c r="J118"/>
  <c r="J117" s="1"/>
  <c r="J116" s="1"/>
  <c r="L124"/>
  <c r="L130"/>
  <c r="L129" s="1"/>
  <c r="L128" s="1"/>
  <c r="K135"/>
  <c r="K134" s="1"/>
  <c r="K133" s="1"/>
  <c r="K132" s="1"/>
  <c r="K131" s="1"/>
  <c r="L62"/>
  <c r="L61" s="1"/>
  <c r="L60" s="1"/>
  <c r="L59" s="1"/>
  <c r="L58" s="1"/>
  <c r="L51"/>
  <c r="L50" s="1"/>
  <c r="L49" s="1"/>
  <c r="K76"/>
  <c r="L106"/>
  <c r="L105" s="1"/>
  <c r="L104" s="1"/>
  <c r="L101" s="1"/>
  <c r="K112"/>
  <c r="K111" s="1"/>
  <c r="K110" s="1"/>
  <c r="K107" s="1"/>
  <c r="J124"/>
  <c r="J130"/>
  <c r="J129" s="1"/>
  <c r="J128" s="1"/>
  <c r="L135"/>
  <c r="L134" s="1"/>
  <c r="L133" s="1"/>
  <c r="L132" s="1"/>
  <c r="L131" s="1"/>
  <c r="J51"/>
  <c r="J50" s="1"/>
  <c r="J49" s="1"/>
  <c r="J48" s="1"/>
  <c r="J47" s="1"/>
  <c r="J46" s="1"/>
  <c r="L76"/>
  <c r="J106"/>
  <c r="J105" s="1"/>
  <c r="J104" s="1"/>
  <c r="J101" s="1"/>
  <c r="L112"/>
  <c r="L111" s="1"/>
  <c r="L110" s="1"/>
  <c r="L107" s="1"/>
  <c r="K118"/>
  <c r="K117" s="1"/>
  <c r="K116" s="1"/>
  <c r="J135"/>
  <c r="J134" s="1"/>
  <c r="J133" s="1"/>
  <c r="J132" s="1"/>
  <c r="J131" s="1"/>
  <c r="I26" i="18"/>
  <c r="J76" i="9"/>
  <c r="J112"/>
  <c r="J111" s="1"/>
  <c r="J110" s="1"/>
  <c r="J107" s="1"/>
  <c r="L118"/>
  <c r="L117" s="1"/>
  <c r="L116" s="1"/>
  <c r="K124"/>
  <c r="K130"/>
  <c r="K129" s="1"/>
  <c r="K128" s="1"/>
  <c r="L37"/>
  <c r="L36" s="1"/>
  <c r="L33" s="1"/>
  <c r="L32" s="1"/>
  <c r="J93"/>
  <c r="J92" s="1"/>
  <c r="J89" s="1"/>
  <c r="J59"/>
  <c r="J58" s="1"/>
  <c r="I79" i="18"/>
  <c r="I78" s="1"/>
  <c r="I97"/>
  <c r="I60"/>
  <c r="I59" s="1"/>
  <c r="I71"/>
  <c r="I70" s="1"/>
  <c r="I14"/>
  <c r="I13" s="1"/>
  <c r="I28"/>
  <c r="K60"/>
  <c r="K59" s="1"/>
  <c r="K58" s="1"/>
  <c r="K57" s="1"/>
  <c r="K56" s="1"/>
  <c r="K55" s="1"/>
  <c r="I23"/>
  <c r="I22" s="1"/>
  <c r="K14"/>
  <c r="K13" s="1"/>
  <c r="K28"/>
  <c r="K25" s="1"/>
  <c r="J23"/>
  <c r="J22" s="1"/>
  <c r="J14"/>
  <c r="J13" s="1"/>
  <c r="J28"/>
  <c r="J25" s="1"/>
  <c r="J60"/>
  <c r="J59" s="1"/>
  <c r="J58" s="1"/>
  <c r="J57" s="1"/>
  <c r="J56" s="1"/>
  <c r="J55" s="1"/>
  <c r="K23"/>
  <c r="K22" s="1"/>
  <c r="L60" i="6"/>
  <c r="L59" s="1"/>
  <c r="L58" s="1"/>
  <c r="K23"/>
  <c r="K60"/>
  <c r="K59" s="1"/>
  <c r="K58" s="1"/>
  <c r="E11" i="13"/>
  <c r="D11"/>
  <c r="L23" i="6"/>
  <c r="J108"/>
  <c r="J107" s="1"/>
  <c r="J106" s="1"/>
  <c r="J105" s="1"/>
  <c r="J60"/>
  <c r="J59" s="1"/>
  <c r="J58" s="1"/>
  <c r="L73"/>
  <c r="L72" s="1"/>
  <c r="L71" s="1"/>
  <c r="L35"/>
  <c r="L34" s="1"/>
  <c r="L141" i="9"/>
  <c r="L140" s="1"/>
  <c r="L139" s="1"/>
  <c r="J37"/>
  <c r="J36" s="1"/>
  <c r="J12" i="6"/>
  <c r="J11" s="1"/>
  <c r="L108"/>
  <c r="L107" s="1"/>
  <c r="L106" s="1"/>
  <c r="L105" s="1"/>
  <c r="K101"/>
  <c r="K100" s="1"/>
  <c r="K99" s="1"/>
  <c r="K98" s="1"/>
  <c r="J73"/>
  <c r="J72" s="1"/>
  <c r="J71" s="1"/>
  <c r="K73"/>
  <c r="K72" s="1"/>
  <c r="K71" s="1"/>
  <c r="L47"/>
  <c r="L46" s="1"/>
  <c r="L45" s="1"/>
  <c r="L87" i="9"/>
  <c r="L86" s="1"/>
  <c r="J35" i="6"/>
  <c r="J34" s="1"/>
  <c r="J141" i="9"/>
  <c r="J140" s="1"/>
  <c r="J139" s="1"/>
  <c r="K141"/>
  <c r="K140" s="1"/>
  <c r="K139" s="1"/>
  <c r="K35" i="6"/>
  <c r="K34" s="1"/>
  <c r="K37" i="9"/>
  <c r="K36" s="1"/>
  <c r="K12" i="6"/>
  <c r="K11" s="1"/>
  <c r="J26"/>
  <c r="J22" s="1"/>
  <c r="L101"/>
  <c r="L100" s="1"/>
  <c r="L99" s="1"/>
  <c r="L98" s="1"/>
  <c r="J87" i="9"/>
  <c r="J86" s="1"/>
  <c r="J47" i="6"/>
  <c r="J46" s="1"/>
  <c r="J45" s="1"/>
  <c r="K47"/>
  <c r="K46" s="1"/>
  <c r="K45" s="1"/>
  <c r="L12"/>
  <c r="L11" s="1"/>
  <c r="K108"/>
  <c r="K107" s="1"/>
  <c r="K106" s="1"/>
  <c r="K105" s="1"/>
  <c r="J70" i="9" l="1"/>
  <c r="K70"/>
  <c r="K69" s="1"/>
  <c r="L70"/>
  <c r="L69" s="1"/>
  <c r="L22" i="6"/>
  <c r="L21" s="1"/>
  <c r="L20" s="1"/>
  <c r="L10" s="1"/>
  <c r="J77" i="18"/>
  <c r="K77"/>
  <c r="K78" i="6"/>
  <c r="K21" i="18"/>
  <c r="K20" s="1"/>
  <c r="K19" s="1"/>
  <c r="K22" i="6"/>
  <c r="K21" s="1"/>
  <c r="K20" s="1"/>
  <c r="K10" s="1"/>
  <c r="J21" i="18"/>
  <c r="J20" s="1"/>
  <c r="J19" s="1"/>
  <c r="J12"/>
  <c r="J11" s="1"/>
  <c r="J10" s="1"/>
  <c r="K12"/>
  <c r="K11" s="1"/>
  <c r="K10" s="1"/>
  <c r="I12"/>
  <c r="I11" s="1"/>
  <c r="I10" s="1"/>
  <c r="K109" i="9"/>
  <c r="K108" s="1"/>
  <c r="J75"/>
  <c r="J74" s="1"/>
  <c r="J73" s="1"/>
  <c r="J72" s="1"/>
  <c r="L75"/>
  <c r="L74" s="1"/>
  <c r="L71" s="1"/>
  <c r="L125"/>
  <c r="J103"/>
  <c r="J102" s="1"/>
  <c r="L57" i="6"/>
  <c r="L56" s="1"/>
  <c r="L109" i="9"/>
  <c r="L108" s="1"/>
  <c r="J125"/>
  <c r="K125"/>
  <c r="K57" i="6"/>
  <c r="K56" s="1"/>
  <c r="K91" i="9"/>
  <c r="K90" s="1"/>
  <c r="K103"/>
  <c r="K102" s="1"/>
  <c r="I25" i="18"/>
  <c r="I21" s="1"/>
  <c r="K113" i="9"/>
  <c r="K115"/>
  <c r="K114" s="1"/>
  <c r="K85"/>
  <c r="K84" s="1"/>
  <c r="L113"/>
  <c r="L115"/>
  <c r="L114" s="1"/>
  <c r="J113"/>
  <c r="J115"/>
  <c r="J114" s="1"/>
  <c r="I77" i="18"/>
  <c r="J91" i="9"/>
  <c r="J90" s="1"/>
  <c r="L103"/>
  <c r="L102" s="1"/>
  <c r="J109"/>
  <c r="J108" s="1"/>
  <c r="L35"/>
  <c r="L34" s="1"/>
  <c r="K33"/>
  <c r="K32" s="1"/>
  <c r="K35"/>
  <c r="K34" s="1"/>
  <c r="K136"/>
  <c r="K138"/>
  <c r="K137" s="1"/>
  <c r="J33"/>
  <c r="J35"/>
  <c r="J34" s="1"/>
  <c r="J136"/>
  <c r="J138"/>
  <c r="J137" s="1"/>
  <c r="L136"/>
  <c r="L138"/>
  <c r="L137" s="1"/>
  <c r="K127"/>
  <c r="K126" s="1"/>
  <c r="L127"/>
  <c r="L126" s="1"/>
  <c r="J127"/>
  <c r="J126" s="1"/>
  <c r="J83"/>
  <c r="J85"/>
  <c r="J84" s="1"/>
  <c r="L83"/>
  <c r="L85"/>
  <c r="L84" s="1"/>
  <c r="L46"/>
  <c r="L48"/>
  <c r="L47" s="1"/>
  <c r="K46"/>
  <c r="K48"/>
  <c r="K47" s="1"/>
  <c r="K75"/>
  <c r="K74" s="1"/>
  <c r="I58" i="18"/>
  <c r="I57" s="1"/>
  <c r="I56" s="1"/>
  <c r="I55" s="1"/>
  <c r="L78" i="6"/>
  <c r="C31" i="1"/>
  <c r="J123" i="9"/>
  <c r="J122" s="1"/>
  <c r="D31" i="1"/>
  <c r="D21" s="1"/>
  <c r="K123" i="9"/>
  <c r="K122" s="1"/>
  <c r="E31" i="1"/>
  <c r="E21" s="1"/>
  <c r="L123" i="9"/>
  <c r="L122" s="1"/>
  <c r="L93"/>
  <c r="L92" s="1"/>
  <c r="J57" i="6"/>
  <c r="J56" s="1"/>
  <c r="J78"/>
  <c r="K56" i="9"/>
  <c r="K55" s="1"/>
  <c r="K52" s="1"/>
  <c r="J21" i="6"/>
  <c r="J20" s="1"/>
  <c r="J10" s="1"/>
  <c r="J56" i="9"/>
  <c r="J55" s="1"/>
  <c r="J52" s="1"/>
  <c r="J45" s="1"/>
  <c r="L56"/>
  <c r="L55" s="1"/>
  <c r="L52" s="1"/>
  <c r="J8" i="18" l="1"/>
  <c r="K9" i="6"/>
  <c r="L9"/>
  <c r="L8" s="1"/>
  <c r="L45" i="9"/>
  <c r="L31" s="1"/>
  <c r="L8" s="1"/>
  <c r="K45"/>
  <c r="K31" s="1"/>
  <c r="K8" s="1"/>
  <c r="K8" i="6"/>
  <c r="J9"/>
  <c r="J8" s="1"/>
  <c r="K8" i="18"/>
  <c r="I20"/>
  <c r="I19" s="1"/>
  <c r="I9" s="1"/>
  <c r="L73" i="9"/>
  <c r="L72" s="1"/>
  <c r="J71"/>
  <c r="E9" i="1"/>
  <c r="D9"/>
  <c r="C9"/>
  <c r="K119" i="9"/>
  <c r="K121"/>
  <c r="K120" s="1"/>
  <c r="L119"/>
  <c r="L121"/>
  <c r="L120" s="1"/>
  <c r="J119"/>
  <c r="J121"/>
  <c r="J120" s="1"/>
  <c r="L89"/>
  <c r="L91"/>
  <c r="L90" s="1"/>
  <c r="K71"/>
  <c r="K73"/>
  <c r="K72" s="1"/>
  <c r="L54"/>
  <c r="L53" s="1"/>
  <c r="J54"/>
  <c r="J53" s="1"/>
  <c r="K54"/>
  <c r="K53" s="1"/>
  <c r="J69"/>
  <c r="I8" i="18" l="1"/>
  <c r="C21" i="13" s="1"/>
  <c r="C20" s="1"/>
  <c r="E18"/>
  <c r="D17"/>
  <c r="D16" s="1"/>
  <c r="D18"/>
  <c r="C18"/>
  <c r="C17" s="1"/>
  <c r="C16" s="1"/>
  <c r="D21"/>
  <c r="E21"/>
  <c r="E17" l="1"/>
  <c r="E16" s="1"/>
  <c r="E20"/>
  <c r="E19" s="1"/>
  <c r="E15" s="1"/>
  <c r="D20"/>
  <c r="D19" s="1"/>
  <c r="C19"/>
  <c r="C15" s="1"/>
  <c r="C7" s="1"/>
  <c r="J42" i="9"/>
  <c r="J41" s="1"/>
  <c r="J40" s="1"/>
  <c r="J39" s="1"/>
  <c r="J32" s="1"/>
  <c r="J31" s="1"/>
  <c r="J8" s="1"/>
  <c r="D15" i="13" l="1"/>
  <c r="D7" s="1"/>
  <c r="E7"/>
</calcChain>
</file>

<file path=xl/sharedStrings.xml><?xml version="1.0" encoding="utf-8"?>
<sst xmlns="http://schemas.openxmlformats.org/spreadsheetml/2006/main" count="2117" uniqueCount="312">
  <si>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</si>
  <si>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</si>
  <si>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</si>
  <si>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</si>
  <si>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</si>
  <si>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</si>
  <si>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</si>
  <si>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</si>
  <si>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</si>
  <si>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</si>
  <si>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</si>
  <si>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Код бюджетной классификации 
Российской Федерации</t>
  </si>
  <si>
    <t>админи-
стратора
доходов</t>
  </si>
  <si>
    <t>1 11 05035 10 0000 120</t>
  </si>
  <si>
    <t>1 17 01050 10 0000 180</t>
  </si>
  <si>
    <t>1 17 05050 10 0000 180</t>
  </si>
  <si>
    <t>Наименование</t>
  </si>
  <si>
    <t>Рз</t>
  </si>
  <si>
    <t>ПР</t>
  </si>
  <si>
    <t>ЦСР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</si>
  <si>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</si>
  <si>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</si>
  <si>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</si>
  <si>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</si>
  <si>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</si>
  <si>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</si>
  <si>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</si>
  <si>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</si>
  <si>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ПРз</t>
  </si>
  <si>
    <t>ВСЕГО</t>
  </si>
  <si>
    <t>1 08 04020 01 1000 110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</si>
  <si>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</si>
  <si>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1 11 02033 10 0000 120</t>
  </si>
  <si>
    <t>1 11 09045 10 0000 120</t>
  </si>
  <si>
    <t>1</t>
  </si>
  <si>
    <t>2</t>
  </si>
  <si>
    <t xml:space="preserve"> </t>
  </si>
  <si>
    <t>Пенсионное обеспечение</t>
  </si>
  <si>
    <t>1 13 01995 10 0000 130</t>
  </si>
  <si>
    <t>1 13 02995 10 0000 130</t>
  </si>
  <si>
    <t>1 14 02052 10 0000 410</t>
  </si>
  <si>
    <t>1 14 02052 10 0000 440</t>
  </si>
  <si>
    <t>1 14 02053 10 0000 410</t>
  </si>
  <si>
    <t>1 14 02053 10 0000 440</t>
  </si>
  <si>
    <t>Приложение 3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</si>
  <si>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</si>
  <si>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Прочие доходы от компенсации затрат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</si>
  <si>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</si>
  <si>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</si>
  <si>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</si>
  <si>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>Прочие неналоговые доходы бюджетов сельских поселений</t>
  </si>
  <si>
    <t>Доходы бюджетов сельских поселений от возврата остатков субсидий, субвенций и иных межбюджетных трансфертов, имеющих целевое назначение, прошлых лет из бюджетов муниципальных районов</t>
  </si>
  <si>
    <t>Прочие дотации бюджетам сельских поселений</t>
  </si>
  <si>
    <t>Прочие субсидии бюджетам сельских поселений</t>
  </si>
  <si>
    <t>Субвенции бюджетам сельских поселений на выполнение передаваемых полномочий субъектов Российской Федерации</t>
  </si>
  <si>
    <t>Прочие субвенции бюджетам сельских поселений</t>
  </si>
  <si>
    <t>Прочие межбюджетные трансферты, передаваемые бюджетам сельских поселений</t>
  </si>
  <si>
    <t>Прочие безвозмездные поступления в бюджеты сельских поселений</t>
  </si>
  <si>
    <t>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</si>
  <si>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>1 14 06025 10 0000 430</t>
  </si>
  <si>
    <t>1 08 04020 01 4000 110</t>
  </si>
  <si>
    <t>02</t>
  </si>
  <si>
    <t>03</t>
  </si>
  <si>
    <t>Приложение 4</t>
  </si>
  <si>
    <t>09</t>
  </si>
  <si>
    <t>10</t>
  </si>
  <si>
    <t>13</t>
  </si>
  <si>
    <t>Сумма (тыс. рублей)</t>
  </si>
  <si>
    <t>Функционирование высшего должностного лица субъекта Российской Федерации и муниципального образования</t>
  </si>
  <si>
    <t>65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</si>
  <si>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</si>
  <si>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</si>
  <si>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</si>
  <si>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</si>
  <si>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</si>
  <si>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</si>
  <si>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</si>
  <si>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</si>
  <si>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</si>
  <si>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</si>
  <si>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</si>
  <si>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</si>
  <si>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</si>
  <si>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</si>
  <si>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</si>
  <si>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</si>
  <si>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</si>
  <si>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</si>
  <si>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</si>
  <si>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</si>
  <si>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</si>
  <si>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</si>
  <si>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44101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</si>
  <si>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</si>
  <si>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</si>
  <si>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</si>
  <si>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</si>
  <si>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</si>
  <si>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</si>
  <si>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</si>
  <si>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</si>
  <si>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</si>
  <si>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</si>
  <si>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</si>
  <si>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</si>
  <si>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</si>
  <si>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</si>
  <si>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</si>
  <si>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</si>
  <si>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</si>
  <si>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</si>
  <si>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</si>
  <si>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</si>
  <si>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</si>
  <si>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</si>
  <si>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</si>
  <si>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</si>
  <si>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</si>
  <si>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</si>
  <si>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</si>
  <si>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</si>
  <si>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</si>
  <si>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</si>
  <si>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</si>
  <si>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</si>
  <si>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</si>
  <si>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</si>
  <si>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</si>
  <si>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</si>
  <si>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</si>
  <si>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</si>
  <si>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</si>
  <si>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</si>
  <si>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</si>
  <si>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</si>
  <si>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</si>
  <si>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</si>
  <si>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</si>
  <si>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</si>
  <si>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</si>
  <si>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</si>
  <si>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</si>
  <si>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</si>
  <si>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</si>
  <si>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</si>
  <si>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</si>
  <si>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</si>
  <si>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</si>
  <si>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850</t>
  </si>
  <si>
    <t>Расходы на выплаты по оплате труда высшего должностного лица</t>
  </si>
  <si>
    <t>Приложение 5</t>
  </si>
  <si>
    <t>Приложение 6</t>
  </si>
  <si>
    <t xml:space="preserve"> (тыс.руб.)</t>
  </si>
  <si>
    <t>№ п/п</t>
  </si>
  <si>
    <t>ВИДЫ ЗАИМСТВОВАНИЙ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</si>
  <si>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</si>
  <si>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</si>
  <si>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</si>
  <si>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</si>
  <si>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</si>
  <si>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</si>
  <si>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</si>
  <si>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НАИМЕНОВАНИЕ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</si>
  <si>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</si>
  <si>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</si>
  <si>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</si>
  <si>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</si>
  <si>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</si>
  <si>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 в валюте Российской Федерации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</si>
  <si>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</si>
  <si>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</si>
  <si>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</si>
  <si>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</si>
  <si>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</si>
  <si>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</si>
  <si>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Привлечение  средств</t>
  </si>
  <si>
    <t>(тыс.руб.)</t>
  </si>
  <si>
    <t>000 01 02 00 00 10 0000 710</t>
  </si>
  <si>
    <t>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</si>
  <si>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        Приложение 2</t>
  </si>
  <si>
    <t>01 02 00 00 10 0000 710</t>
  </si>
  <si>
    <t>01 03 01 00 10 0000 810</t>
  </si>
  <si>
    <t>Приложение 1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</si>
  <si>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 (прочие поступления)</t>
  </si>
  <si>
    <t>Доходы от размещения временно свободных средств бюджетов сельских поселений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</si>
  <si>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</si>
  <si>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Прочие доходы от оказания платных услуг (работ)  получателями средств бюджетов сельских поселений 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</si>
  <si>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</si>
  <si>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>Невыясненные поступления, зачисляемые в бюджеты сельских поселений</t>
  </si>
  <si>
    <t>2 18 60010 10 0000 150</t>
  </si>
  <si>
    <t>2 19 60010 10 0000 150</t>
  </si>
  <si>
    <t>Возврат прочих остатков субсидий, субвенций и иных межбюджетных трансфертов, имеющих целевое назначение, прошлых лет из бюджетов сельских поселений</t>
  </si>
  <si>
    <t>2 02 15001 10 0000 150</t>
  </si>
  <si>
    <t>Дотации бюджетам сельских поселений на выравнивание бюджетной обеспеченности</t>
  </si>
  <si>
    <t>2 02 19999 10 0000 150</t>
  </si>
  <si>
    <t>2 02 29999 10 0000 150</t>
  </si>
  <si>
    <t>2 02 35118 10 0000 150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</si>
  <si>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</si>
  <si>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2 02 30024 10 0000 150</t>
  </si>
  <si>
    <t>2 02 39999 10 0000 150</t>
  </si>
  <si>
    <t>2 02 40014 10 0000 150</t>
  </si>
  <si>
    <t>2 02 45160 10 0000 150</t>
  </si>
  <si>
    <t>Межбюджетные трансферты, передаваемые бюджетам сельских поселений для компенсации дополнительных расходов, возникших в результате решений, принятых органами власти другого уровня</t>
  </si>
  <si>
    <t>2 02 49999 10 0000 150</t>
  </si>
  <si>
    <t>2 07 05030 10 0000 150</t>
  </si>
  <si>
    <t>2 08 05000 10 0000 150</t>
  </si>
  <si>
    <t>Перечисления из бюджетов сельских поселений (в бюджеты  поселений) для осуществления возврата  (зачета) излишне уплаченных или излишне взысканных сумм налогов, сборов и иных платежей, а также сумм процентов за несвоевременное осуществление такого возврата и процентов, начисленных на излишне взысканные суммы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</si>
  <si>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</si>
  <si>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</si>
  <si>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</si>
  <si>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</si>
  <si>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>2021 год</t>
  </si>
  <si>
    <t>2022 год</t>
  </si>
  <si>
    <t xml:space="preserve">источников внутреннего финансирования дефицита бюджета </t>
  </si>
  <si>
    <t xml:space="preserve"> Наименование доходов бюджета</t>
  </si>
  <si>
    <t>доходов бюджета</t>
  </si>
  <si>
    <t>админи-
стратора</t>
  </si>
  <si>
    <t xml:space="preserve">Наименование главного администратора источника финансирования бюджета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</si>
  <si>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</si>
  <si>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</si>
  <si>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</si>
  <si>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</si>
  <si>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</si>
  <si>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</si>
  <si>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</si>
  <si>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</si>
  <si>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</si>
  <si>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</si>
  <si>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</si>
  <si>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</si>
  <si>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</si>
  <si>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</si>
  <si>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</si>
  <si>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</si>
  <si>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</si>
  <si>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</si>
  <si>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</si>
  <si>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</si>
  <si>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</si>
  <si>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ПЕРЕЧЕНЬ 
АДМИНИСТРАТОРОВ ДОХОДОВ БЮДЖЕТА ЛАТЫШОВСКОГО СЕЛЬСКОГО ПОСЕЛЕНИЯ КАДОШКИНСКОГО МУНИЦИПАЛЬНОГО РАЙОНА РЕСПУБЛИКИ МОРДОВИЯ</t>
  </si>
  <si>
    <t>Администрация Латышовского сельского поселения Кадошкинского муниципального района Республики Мордовия</t>
  </si>
  <si>
    <t>ПЕРЕЧЕНЬ 
ГЛАВНЫХ АДМИНИСТРАТОРОВ ИСТОЧНИКОВ ФИНАНСИРОВАНИЯ ДЕФИЦИТА БЮДЖЕТА ЛАТЫШОВСКОГО СЕЛЬСКОГО ПОСЕЛЕНИЯ КАДОШКИНСКОГО МУНИЦИПАЛЬНОГО РАЙОНА РЕСПУБЛИКИ МОРДОВИЯ</t>
  </si>
  <si>
    <t>Администрация Латышовского сельского поселения Кадошкинского муниципального района</t>
  </si>
  <si>
    <t>91620215001100000150</t>
  </si>
  <si>
    <t>91620230024100000150</t>
  </si>
  <si>
    <t>91620235118100000150</t>
  </si>
  <si>
    <t>91620240014100000150</t>
  </si>
  <si>
    <t xml:space="preserve"> ДОХОДЫ 
БЮДЖЕТА ЛАТЫШОВСКОГО СЕЛЬСКОГО ПОСЕЛЕНИЯ КАДОШКИНСКОГО МУНИЦИПАЛЬНОГО РАЙОНА РЕСПУБЛИКИ МОРДОВИЯ </t>
  </si>
  <si>
    <t>Непрограммные расходы главных распорядителей средств бюджета Латышовского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</si>
  <si>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Латышовского сельского поселения Кадошкинского муниципального района Республики Мордовия</t>
  </si>
  <si>
    <t>Резервный фонд администрации Латышовского сельского поселения Кадошкинского муниципального района Республики Мордовия</t>
  </si>
  <si>
    <t>00020220000000000150</t>
  </si>
  <si>
    <t>Субсидии бюджетам бюджетной системы Российской Федерации (межбюджетные субсидии)</t>
  </si>
  <si>
    <t>91620229999100000150</t>
  </si>
  <si>
    <t>916</t>
  </si>
  <si>
    <t>Другие общегосударственные вопросы</t>
  </si>
  <si>
    <t>Подготовка, переподготовка и повышение квалификации кадров</t>
  </si>
  <si>
    <t>0</t>
  </si>
  <si>
    <t>41250</t>
  </si>
  <si>
    <t>Программа "Развитие муниципальной службы в Латышовском сельском поселении на 2019-2022 годы"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</si>
  <si>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</si>
  <si>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</si>
  <si>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</si>
  <si>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</si>
  <si>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</si>
  <si>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</si>
  <si>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Целевая программа "Профилактика наркомании и токсикомании на территории Латышовского сельского поселения на 2019-2021 годы"</t>
  </si>
  <si>
    <t>Условно утверждаемые расходы</t>
  </si>
  <si>
    <t>99</t>
  </si>
  <si>
    <t>41990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</si>
  <si>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</si>
  <si>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</si>
  <si>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2 02 15002 10 0000 150</t>
  </si>
  <si>
    <t>Дотации бюджетам сельских поселений на поддержку мер по обеспечению сбалансированности бюджетов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</si>
  <si>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</si>
  <si>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91620215002100000150</t>
  </si>
  <si>
    <t>2023 год</t>
  </si>
  <si>
    <t xml:space="preserve">ВЕДОМСТВЕННАЯ СТРУКТУРА
РАСХОДОВ БЮДЖЕТА ЛАТЫШОВСКОГО СЕЛЬСКОГО ПОСЕЛЕНИЯ КАДОШКИНСКОГО МУНИЦИПАЛЬНОГО РАЙОНА РЕСПУБЛИКИ МОРДОВИЯ НА 2021 ГОД И НА ПЛАНОВЫЙ ПЕРИОД 2022 И 2023 ГОДОВ </t>
  </si>
  <si>
    <t>РАСПРЕДЕЛЕНИЕ  
БЮДЖЕТНЫХ АССИГНОВАНИЙ БЮДЖЕТА ЛАТЫШОВСКОГО СЕЛЬСКОГО ПОСЕЛЕНИЯ КАДОШКИНСКОГО МУНИЦИПАЛЬНОГО РАЙОНА РЕСПУБЛИКИ МОРДОВИЯ ПО ЦЕЛЕВЫМ СТАТЬЯМ, ГРУППАМ (ГРУППАМ И ПОДГРУППАМ) ВИДОВ РАСХОДОВ КЛАССИФИКАЦИИ РАСХОДОВ БЮДЖЕТОВ, А ТАКЖЕ ПО РАЗДЕЛАМ И ПОДРАЗДЕЛАМ КЛАССИФИКАЦИИ РАСХОДОВ БЮДЖЕТОВ НА 2021 ГОД 
И НА ПЛАНОВЫЙ ПЕРИОД 2022 И 2023 ГОДОВ</t>
  </si>
  <si>
    <t>ИСТОЧНИКИ 
ВНУТРЕННЕГО ФИНАНСИРОВАНИЯ ДЕФИЦИТА  БЮДЖЕТА  ЛАТЫШОВСКОГО СЕЛЬСКОГО ПОСЕЛЕНИЯ КАДОШКИНСКОГО МУНИЦИПАЛЬНОГО РАЙОНА РЕСПУБЛИКИ МОРДОВИЯ НА 2021 ГОД И НА ПЛАНОВЫЙ ПЕРИОД 2022 И 2023 ГОДОВ</t>
  </si>
  <si>
    <t>Приложение 8</t>
  </si>
  <si>
    <t xml:space="preserve">         Приложение 7</t>
  </si>
  <si>
    <t>ПРОГРАММА 
МУНИЦИПАЛЬНЫХ ВНУТРЕННИХ ЗАИМСТВОВАНИЙ ЛАТЫШОВСКОГО СЕЛЬСКОГО ПОСЕЛЕНИЯ КАДОШКИНСКОГО МУНИЦИПАЛЬНОГО РАЙОНА РЕСПУБЛИКИ МОРДОВИЯ НА 2021 ГОД И НА ПЛАНОВЫЙ ПЕРИОД 2022 И 2023 ГОДОВ</t>
  </si>
  <si>
    <t>к решению сессии Совета депутатов Латышовского сельского поселения "О бюджете Латышовского сельского поселения Кадошкинского муниципального района Республики Мордовия на 2021 год и на плановый период 2022 и 2023 годов"</t>
  </si>
  <si>
    <t xml:space="preserve">РАСПРЕДЕЛЕНИЕ 
БЮДЖЕТНЫХ АССИГНОВАНИЙ БЮДЖЕТА ЛАТЫШОВСКОГО СЕЛЬСКОГО ПОСЕЛЕНИЯ КАДОШКИНСКОГО МУНИЦИПАЛЬНОГО РАЙОНА РЕСПУБЛИКИ МОРДОВИЯ ПО РАЗДЕЛАМ, ПОДРАЗДЕЛАМ, ЦЕЛЕВЫМ СТАТЬЯМ,
ГРУППАМ (ГРУППАМ И ПОДГРУППАМ) ВИДОВ РАСХОДОВ
КЛАССИФИКАЦИИ РАСХОДОВ БЮДЖЕТОВ НА 2021 ГОД И НА ПЛАНОВЫЙ ПЕРИОД 2022 И 2023 ГОДОВ 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</si>
  <si>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</si>
  <si>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</si>
  <si>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Получение кредитов от кредитных организаций бюджетами поселений в валюте Российской Федерации</t>
  </si>
  <si>
    <t>Изменения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</si>
  <si>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</si>
  <si>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22</t>
  </si>
  <si>
    <t>L5764</t>
  </si>
  <si>
    <t>91620225576100000150</t>
  </si>
  <si>
    <t>Субсидии бюджетам сельских поселений на обеспечение комплексного развития сельских территорий</t>
  </si>
  <si>
    <t>2 02 25576 10 0000 150</t>
  </si>
  <si>
    <t>Программа "Комплексное развитие Латышовского сельского поселения Кадошкинского муниципального района Республики Мордовия на 2021-2025 гг."</t>
  </si>
  <si>
    <t>Мероприятия по благоустройству сельских территорий</t>
  </si>
  <si>
    <t>Благоустройство сельских территорий</t>
  </si>
  <si>
    <t>33+0,923</t>
  </si>
  <si>
    <t>Обеспечение проведения выборов и референдумов</t>
  </si>
  <si>
    <t>Специальные расходы</t>
  </si>
  <si>
    <t>Проведение выборов депутатов Латышовского сельского поселения Кадошкинского муниципального района Республики Мордовия</t>
  </si>
  <si>
    <t>07</t>
  </si>
  <si>
    <t>41130</t>
  </si>
  <si>
    <t>880</t>
  </si>
  <si>
    <t>+30</t>
  </si>
  <si>
    <t>-3-26,1</t>
  </si>
  <si>
    <t>20+30,5+0,6</t>
  </si>
  <si>
    <t>20-5</t>
  </si>
  <si>
    <t>00020700000000000000</t>
  </si>
  <si>
    <t>ПРОЧИЕ БЕЗВОЗМЕЗДНЫЕ ПОСТУПЛЕНИЯ</t>
  </si>
  <si>
    <t>91620705030100000150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</si>
</sst>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21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sz val="12"/>
      <color indexed="8"/>
      <name val="Times New Roman"/>
      <family val="1"/>
      <charset val="1"/>
    </font>
    <font>
      <sz val="12"/>
      <name val="Times New Roman"/>
      <family val="1"/>
      <charset val="1"/>
    </font>
    <font>
      <b/>
      <sz val="12"/>
      <name val="Times New Roman"/>
      <family val="1"/>
      <charset val="1"/>
    </font>
    <font>
      <b/>
      <sz val="12"/>
      <color indexed="8"/>
      <name val="Times New Roman"/>
      <family val="1"/>
      <charset val="1"/>
    </font>
    <font>
      <b/>
      <sz val="12"/>
      <color indexed="10"/>
      <name val="Times New Roman"/>
      <family val="1"/>
      <charset val="1"/>
    </font>
    <font>
      <b/>
      <sz val="12"/>
      <name val="Arial"/>
      <family val="2"/>
      <charset val="204"/>
    </font>
    <font>
      <i/>
      <sz val="12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</cellStyleXfs>
  <cellXfs count="356">
    <xf numFmtId="0" fontId="0" fillId="0" borderId="0" xfId="0"/>
    <xf numFmtId="49" fontId="3" fillId="0" borderId="1" xfId="0" applyNumberFormat="1" applyFont="1" applyFill="1" applyBorder="1" applyAlignment="1">
      <alignment horizontal="center"/>
    </xf>
    <xf numFmtId="0" fontId="3" fillId="0" borderId="0" xfId="3" applyFont="1" applyBorder="1"/>
    <xf numFmtId="4" fontId="3" fillId="0" borderId="0" xfId="3" applyNumberFormat="1" applyFont="1" applyBorder="1"/>
    <xf numFmtId="0" fontId="3" fillId="0" borderId="1" xfId="0" applyFont="1" applyFill="1" applyBorder="1" applyAlignment="1">
      <alignment vertical="top" wrapText="1"/>
    </xf>
    <xf numFmtId="49" fontId="3" fillId="2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49" fontId="3" fillId="0" borderId="12" xfId="1" applyNumberFormat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2" xfId="0" applyNumberFormat="1" applyFont="1" applyFill="1" applyBorder="1" applyAlignment="1">
      <alignment horizontal="center"/>
    </xf>
    <xf numFmtId="49" fontId="3" fillId="0" borderId="11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0" fontId="3" fillId="0" borderId="0" xfId="4" applyFont="1" applyBorder="1"/>
    <xf numFmtId="0" fontId="3" fillId="0" borderId="12" xfId="4" applyFont="1" applyBorder="1" applyAlignment="1">
      <alignment horizontal="left" vertical="top" wrapText="1"/>
    </xf>
    <xf numFmtId="49" fontId="3" fillId="0" borderId="4" xfId="4" applyNumberFormat="1" applyFont="1" applyFill="1" applyBorder="1" applyAlignment="1">
      <alignment horizontal="left" vertical="top" wrapText="1"/>
    </xf>
    <xf numFmtId="0" fontId="2" fillId="0" borderId="0" xfId="0" applyFont="1" applyFill="1"/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19" fillId="0" borderId="0" xfId="0" applyFont="1" applyFill="1" applyBorder="1"/>
    <xf numFmtId="0" fontId="19" fillId="0" borderId="0" xfId="0" applyFont="1" applyFill="1"/>
    <xf numFmtId="0" fontId="2" fillId="0" borderId="0" xfId="0" applyFont="1" applyFill="1" applyBorder="1"/>
    <xf numFmtId="49" fontId="3" fillId="0" borderId="12" xfId="2" applyNumberFormat="1" applyFont="1" applyFill="1" applyBorder="1" applyAlignment="1" applyProtection="1">
      <alignment horizontal="center"/>
    </xf>
    <xf numFmtId="0" fontId="3" fillId="0" borderId="2" xfId="4" applyFont="1" applyBorder="1" applyAlignment="1">
      <alignment horizontal="center" vertical="justify"/>
    </xf>
    <xf numFmtId="165" fontId="4" fillId="0" borderId="1" xfId="4" applyNumberFormat="1" applyFont="1" applyBorder="1" applyAlignment="1">
      <alignment horizontal="center"/>
    </xf>
    <xf numFmtId="49" fontId="3" fillId="0" borderId="3" xfId="4" applyNumberFormat="1" applyFont="1" applyBorder="1" applyAlignment="1">
      <alignment horizontal="center" vertical="center"/>
    </xf>
    <xf numFmtId="49" fontId="3" fillId="0" borderId="19" xfId="4" applyNumberFormat="1" applyFont="1" applyBorder="1" applyAlignment="1">
      <alignment horizontal="center" vertical="center"/>
    </xf>
    <xf numFmtId="165" fontId="4" fillId="0" borderId="8" xfId="4" applyNumberFormat="1" applyFont="1" applyBorder="1" applyAlignment="1">
      <alignment horizontal="center"/>
    </xf>
    <xf numFmtId="49" fontId="4" fillId="0" borderId="3" xfId="4" applyNumberFormat="1" applyFont="1" applyBorder="1" applyAlignment="1">
      <alignment horizontal="center" vertical="center"/>
    </xf>
    <xf numFmtId="0" fontId="4" fillId="0" borderId="6" xfId="4" applyFont="1" applyBorder="1" applyAlignment="1">
      <alignment horizontal="left" vertical="top" wrapText="1"/>
    </xf>
    <xf numFmtId="165" fontId="4" fillId="0" borderId="7" xfId="4" applyNumberFormat="1" applyFont="1" applyBorder="1" applyAlignment="1">
      <alignment horizontal="center"/>
    </xf>
    <xf numFmtId="0" fontId="4" fillId="0" borderId="0" xfId="4" applyFont="1" applyBorder="1"/>
    <xf numFmtId="0" fontId="3" fillId="0" borderId="19" xfId="4" applyFont="1" applyBorder="1" applyAlignment="1">
      <alignment horizontal="left" vertical="top" wrapText="1"/>
    </xf>
    <xf numFmtId="165" fontId="3" fillId="0" borderId="7" xfId="4" applyNumberFormat="1" applyFont="1" applyBorder="1" applyAlignment="1">
      <alignment horizontal="center"/>
    </xf>
    <xf numFmtId="165" fontId="3" fillId="0" borderId="1" xfId="4" applyNumberFormat="1" applyFont="1" applyBorder="1" applyAlignment="1">
      <alignment horizontal="center"/>
    </xf>
    <xf numFmtId="0" fontId="4" fillId="0" borderId="19" xfId="4" applyFont="1" applyBorder="1" applyAlignment="1">
      <alignment horizontal="left" vertical="top" wrapText="1"/>
    </xf>
    <xf numFmtId="49" fontId="3" fillId="0" borderId="4" xfId="4" applyNumberFormat="1" applyFont="1" applyBorder="1" applyAlignment="1">
      <alignment horizontal="center" vertical="center"/>
    </xf>
    <xf numFmtId="0" fontId="3" fillId="0" borderId="13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0" fontId="3" fillId="0" borderId="7" xfId="4" applyFont="1" applyBorder="1" applyAlignment="1">
      <alignment horizontal="left" vertical="top" wrapText="1"/>
    </xf>
    <xf numFmtId="165" fontId="3" fillId="0" borderId="0" xfId="4" applyNumberFormat="1" applyFont="1" applyBorder="1"/>
    <xf numFmtId="49" fontId="4" fillId="0" borderId="2" xfId="4" applyNumberFormat="1" applyFont="1" applyBorder="1" applyAlignment="1">
      <alignment horizontal="center" vertical="justify"/>
    </xf>
    <xf numFmtId="164" fontId="3" fillId="0" borderId="7" xfId="4" applyNumberFormat="1" applyFont="1" applyBorder="1" applyAlignment="1">
      <alignment horizontal="center"/>
    </xf>
    <xf numFmtId="49" fontId="3" fillId="0" borderId="19" xfId="4" applyNumberFormat="1" applyFont="1" applyFill="1" applyBorder="1" applyAlignment="1">
      <alignment horizontal="left" vertical="top" wrapText="1"/>
    </xf>
    <xf numFmtId="49" fontId="3" fillId="0" borderId="3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8" xfId="4" applyFont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49" fontId="4" fillId="0" borderId="18" xfId="4" applyNumberFormat="1" applyFont="1" applyBorder="1" applyAlignment="1">
      <alignment horizontal="left" vertical="top" wrapText="1"/>
    </xf>
    <xf numFmtId="0" fontId="3" fillId="0" borderId="34" xfId="4" applyFont="1" applyBorder="1" applyAlignment="1">
      <alignment horizontal="center" vertical="justify"/>
    </xf>
    <xf numFmtId="165" fontId="3" fillId="0" borderId="19" xfId="4" applyNumberFormat="1" applyFont="1" applyBorder="1" applyAlignment="1">
      <alignment horizontal="center"/>
    </xf>
    <xf numFmtId="0" fontId="3" fillId="0" borderId="1" xfId="4" applyFont="1" applyBorder="1" applyAlignment="1">
      <alignment horizontal="center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0" fontId="4" fillId="0" borderId="3" xfId="3" applyFont="1" applyBorder="1" applyAlignment="1">
      <alignment horizontal="center" vertical="top"/>
    </xf>
    <xf numFmtId="0" fontId="3" fillId="0" borderId="3" xfId="3" applyFont="1" applyBorder="1" applyAlignment="1">
      <alignment horizontal="center" vertical="top"/>
    </xf>
    <xf numFmtId="0" fontId="3" fillId="0" borderId="19" xfId="3" applyFont="1" applyBorder="1" applyAlignment="1">
      <alignment vertical="top" wrapText="1"/>
    </xf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165" fontId="4" fillId="0" borderId="1" xfId="4" applyNumberFormat="1" applyFont="1" applyBorder="1" applyAlignment="1">
      <alignment horizontal="right"/>
    </xf>
    <xf numFmtId="0" fontId="3" fillId="0" borderId="19" xfId="3" applyFont="1" applyBorder="1" applyAlignment="1">
      <alignment wrapText="1"/>
    </xf>
    <xf numFmtId="0" fontId="4" fillId="0" borderId="19" xfId="3" applyFont="1" applyBorder="1" applyAlignment="1">
      <alignment vertical="top" wrapText="1"/>
    </xf>
    <xf numFmtId="165" fontId="3" fillId="0" borderId="1" xfId="3" applyNumberFormat="1" applyFont="1" applyBorder="1"/>
    <xf numFmtId="0" fontId="3" fillId="0" borderId="19" xfId="0" applyFont="1" applyFill="1" applyBorder="1" applyAlignment="1">
      <alignment wrapText="1"/>
    </xf>
    <xf numFmtId="0" fontId="4" fillId="0" borderId="3" xfId="3" applyFont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7" xfId="1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49" fontId="4" fillId="2" borderId="1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wrapText="1"/>
    </xf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vertical="top"/>
    </xf>
    <xf numFmtId="0" fontId="10" fillId="2" borderId="1" xfId="0" applyFont="1" applyFill="1" applyBorder="1" applyAlignment="1">
      <alignment vertical="top" wrapText="1"/>
    </xf>
    <xf numFmtId="49" fontId="3" fillId="2" borderId="8" xfId="0" applyNumberFormat="1" applyFont="1" applyFill="1" applyBorder="1" applyAlignment="1">
      <alignment horizontal="center"/>
    </xf>
    <xf numFmtId="164" fontId="3" fillId="2" borderId="7" xfId="0" applyNumberFormat="1" applyFont="1" applyFill="1" applyBorder="1"/>
    <xf numFmtId="2" fontId="3" fillId="2" borderId="1" xfId="0" applyNumberFormat="1" applyFont="1" applyFill="1" applyBorder="1" applyAlignment="1">
      <alignment vertical="top" wrapText="1"/>
    </xf>
    <xf numFmtId="49" fontId="4" fillId="2" borderId="1" xfId="1" applyNumberFormat="1" applyFont="1" applyFill="1" applyBorder="1" applyAlignment="1">
      <alignment horizontal="center"/>
    </xf>
    <xf numFmtId="49" fontId="4" fillId="2" borderId="7" xfId="1" applyNumberFormat="1" applyFont="1" applyFill="1" applyBorder="1" applyAlignment="1">
      <alignment horizontal="center"/>
    </xf>
    <xf numFmtId="0" fontId="2" fillId="2" borderId="0" xfId="0" applyFont="1" applyFill="1"/>
    <xf numFmtId="1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0" fontId="4" fillId="2" borderId="1" xfId="0" applyFont="1" applyFill="1" applyBorder="1"/>
    <xf numFmtId="0" fontId="3" fillId="2" borderId="0" xfId="4" applyFont="1" applyFill="1" applyBorder="1"/>
    <xf numFmtId="0" fontId="13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5" fillId="2" borderId="0" xfId="4" applyFont="1" applyFill="1" applyBorder="1" applyAlignment="1"/>
    <xf numFmtId="0" fontId="3" fillId="2" borderId="0" xfId="4" applyFont="1" applyFill="1" applyBorder="1" applyAlignment="1"/>
    <xf numFmtId="0" fontId="3" fillId="2" borderId="0" xfId="4" applyFont="1" applyFill="1" applyBorder="1" applyAlignment="1">
      <alignment horizontal="left" vertical="top" wrapText="1"/>
    </xf>
    <xf numFmtId="0" fontId="3" fillId="2" borderId="20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2" borderId="1" xfId="4" applyFont="1" applyFill="1" applyBorder="1" applyAlignment="1">
      <alignment horizontal="center" vertical="center"/>
    </xf>
    <xf numFmtId="0" fontId="3" fillId="2" borderId="1" xfId="4" applyFont="1" applyFill="1" applyBorder="1" applyAlignment="1">
      <alignment horizontal="center" vertical="top" wrapText="1"/>
    </xf>
    <xf numFmtId="49" fontId="3" fillId="2" borderId="1" xfId="4" applyNumberFormat="1" applyFont="1" applyFill="1" applyBorder="1" applyAlignment="1">
      <alignment horizontal="center" vertical="center"/>
    </xf>
    <xf numFmtId="49" fontId="3" fillId="2" borderId="1" xfId="4" applyNumberFormat="1" applyFont="1" applyFill="1" applyBorder="1" applyAlignment="1">
      <alignment horizontal="center" vertical="center" wrapText="1"/>
    </xf>
    <xf numFmtId="1" fontId="3" fillId="2" borderId="1" xfId="4" applyNumberFormat="1" applyFont="1" applyFill="1" applyBorder="1" applyAlignment="1">
      <alignment horizontal="center" vertical="center"/>
    </xf>
    <xf numFmtId="0" fontId="3" fillId="2" borderId="0" xfId="3" applyFont="1" applyFill="1" applyBorder="1"/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4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center"/>
    </xf>
    <xf numFmtId="0" fontId="3" fillId="2" borderId="0" xfId="3" applyFont="1" applyFill="1" applyBorder="1" applyAlignment="1">
      <alignment horizontal="right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2" borderId="11" xfId="3" applyFont="1" applyFill="1" applyBorder="1" applyAlignment="1">
      <alignment horizontal="center" vertical="top"/>
    </xf>
    <xf numFmtId="0" fontId="3" fillId="2" borderId="6" xfId="3" applyFont="1" applyFill="1" applyBorder="1" applyAlignment="1">
      <alignment horizontal="center"/>
    </xf>
    <xf numFmtId="3" fontId="3" fillId="2" borderId="1" xfId="3" applyNumberFormat="1" applyFont="1" applyFill="1" applyBorder="1" applyAlignment="1">
      <alignment horizontal="center"/>
    </xf>
    <xf numFmtId="0" fontId="4" fillId="2" borderId="3" xfId="3" applyFont="1" applyFill="1" applyBorder="1" applyAlignment="1">
      <alignment horizontal="center" vertical="top"/>
    </xf>
    <xf numFmtId="0" fontId="4" fillId="2" borderId="19" xfId="3" applyFont="1" applyFill="1" applyBorder="1" applyAlignment="1">
      <alignment wrapText="1"/>
    </xf>
    <xf numFmtId="164" fontId="4" fillId="2" borderId="1" xfId="3" applyNumberFormat="1" applyFont="1" applyFill="1" applyBorder="1" applyAlignment="1">
      <alignment horizontal="right"/>
    </xf>
    <xf numFmtId="0" fontId="3" fillId="2" borderId="0" xfId="0" applyFont="1" applyFill="1" applyBorder="1" applyAlignment="1">
      <alignment vertical="top"/>
    </xf>
    <xf numFmtId="0" fontId="3" fillId="2" borderId="0" xfId="0" applyFont="1" applyFill="1" applyBorder="1"/>
    <xf numFmtId="0" fontId="3" fillId="2" borderId="0" xfId="0" applyFont="1" applyFill="1" applyBorder="1" applyAlignment="1">
      <alignment horizontal="right"/>
    </xf>
    <xf numFmtId="0" fontId="3" fillId="2" borderId="0" xfId="0" applyFont="1" applyFill="1"/>
    <xf numFmtId="49" fontId="3" fillId="2" borderId="1" xfId="1" applyNumberFormat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 wrapText="1"/>
    </xf>
    <xf numFmtId="2" fontId="4" fillId="2" borderId="1" xfId="1" applyNumberFormat="1" applyFont="1" applyFill="1" applyBorder="1" applyAlignment="1"/>
    <xf numFmtId="164" fontId="4" fillId="2" borderId="1" xfId="0" applyNumberFormat="1" applyFont="1" applyFill="1" applyBorder="1"/>
    <xf numFmtId="0" fontId="4" fillId="2" borderId="0" xfId="0" applyFont="1" applyFill="1"/>
    <xf numFmtId="0" fontId="3" fillId="2" borderId="1" xfId="1" applyFont="1" applyFill="1" applyBorder="1" applyAlignment="1">
      <alignment horizontal="center"/>
    </xf>
    <xf numFmtId="0" fontId="3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164" fontId="4" fillId="2" borderId="1" xfId="0" applyNumberFormat="1" applyFont="1" applyFill="1" applyBorder="1" applyAlignment="1"/>
    <xf numFmtId="164" fontId="3" fillId="2" borderId="1" xfId="0" applyNumberFormat="1" applyFont="1" applyFill="1" applyBorder="1" applyAlignment="1"/>
    <xf numFmtId="0" fontId="4" fillId="2" borderId="1" xfId="1" applyFont="1" applyFill="1" applyBorder="1" applyAlignment="1">
      <alignment horizontal="left" vertical="top" wrapText="1"/>
    </xf>
    <xf numFmtId="49" fontId="3" fillId="2" borderId="8" xfId="1" applyNumberFormat="1" applyFont="1" applyFill="1" applyBorder="1" applyAlignment="1">
      <alignment horizontal="center" wrapText="1"/>
    </xf>
    <xf numFmtId="0" fontId="4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 wrapText="1"/>
    </xf>
    <xf numFmtId="49" fontId="4" fillId="2" borderId="7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1" xfId="0" applyFont="1" applyFill="1" applyBorder="1" applyAlignment="1">
      <alignment wrapText="1"/>
    </xf>
    <xf numFmtId="49" fontId="4" fillId="2" borderId="8" xfId="0" applyNumberFormat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 wrapText="1"/>
    </xf>
    <xf numFmtId="49" fontId="4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49" fontId="4" fillId="2" borderId="6" xfId="1" applyNumberFormat="1" applyFont="1" applyFill="1" applyBorder="1" applyAlignment="1">
      <alignment horizontal="center"/>
    </xf>
    <xf numFmtId="164" fontId="4" fillId="2" borderId="1" xfId="1" applyNumberFormat="1" applyFont="1" applyFill="1" applyBorder="1" applyAlignment="1">
      <alignment horizontal="right"/>
    </xf>
    <xf numFmtId="49" fontId="11" fillId="2" borderId="1" xfId="1" applyNumberFormat="1" applyFont="1" applyFill="1" applyBorder="1" applyAlignment="1">
      <alignment horizontal="center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9" fillId="2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right"/>
    </xf>
    <xf numFmtId="165" fontId="3" fillId="2" borderId="0" xfId="0" applyNumberFormat="1" applyFont="1" applyFill="1"/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4" fillId="2" borderId="17" xfId="0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Border="1" applyAlignment="1">
      <alignment vertical="center" wrapText="1"/>
    </xf>
    <xf numFmtId="0" fontId="4" fillId="2" borderId="30" xfId="0" applyFont="1" applyFill="1" applyBorder="1" applyAlignment="1">
      <alignment vertical="center" wrapText="1"/>
    </xf>
    <xf numFmtId="49" fontId="3" fillId="2" borderId="1" xfId="0" applyNumberFormat="1" applyFont="1" applyFill="1" applyBorder="1" applyAlignment="1">
      <alignment horizontal="center" wrapText="1"/>
    </xf>
    <xf numFmtId="0" fontId="19" fillId="2" borderId="0" xfId="0" applyFont="1" applyFill="1"/>
    <xf numFmtId="0" fontId="4" fillId="2" borderId="0" xfId="0" applyFont="1" applyFill="1" applyAlignment="1">
      <alignment horizontal="center"/>
    </xf>
    <xf numFmtId="0" fontId="3" fillId="2" borderId="3" xfId="0" applyFont="1" applyFill="1" applyBorder="1" applyAlignment="1">
      <alignment horizontal="center" vertical="top" wrapText="1"/>
    </xf>
    <xf numFmtId="0" fontId="3" fillId="2" borderId="6" xfId="0" applyFont="1" applyFill="1" applyBorder="1" applyAlignment="1">
      <alignment horizontal="center" vertical="top" wrapText="1"/>
    </xf>
    <xf numFmtId="49" fontId="4" fillId="2" borderId="2" xfId="0" applyNumberFormat="1" applyFont="1" applyFill="1" applyBorder="1" applyAlignment="1">
      <alignment horizontal="left" vertical="top"/>
    </xf>
    <xf numFmtId="164" fontId="4" fillId="2" borderId="7" xfId="0" applyNumberFormat="1" applyFont="1" applyFill="1" applyBorder="1"/>
    <xf numFmtId="49" fontId="4" fillId="2" borderId="2" xfId="0" applyNumberFormat="1" applyFont="1" applyFill="1" applyBorder="1" applyAlignment="1">
      <alignment horizontal="center" vertical="top"/>
    </xf>
    <xf numFmtId="49" fontId="3" fillId="2" borderId="2" xfId="0" applyNumberFormat="1" applyFont="1" applyFill="1" applyBorder="1" applyAlignment="1">
      <alignment horizontal="center" vertical="top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justify" vertical="top" wrapText="1"/>
    </xf>
    <xf numFmtId="49" fontId="4" fillId="2" borderId="2" xfId="0" applyNumberFormat="1" applyFont="1" applyFill="1" applyBorder="1" applyAlignment="1">
      <alignment horizontal="center" vertical="justify"/>
    </xf>
    <xf numFmtId="0" fontId="4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horizontal="justify" vertical="top" wrapText="1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wrapText="1"/>
    </xf>
    <xf numFmtId="0" fontId="16" fillId="2" borderId="0" xfId="0" applyFont="1" applyFill="1"/>
    <xf numFmtId="0" fontId="15" fillId="2" borderId="0" xfId="0" applyFont="1" applyFill="1"/>
    <xf numFmtId="0" fontId="15" fillId="2" borderId="3" xfId="0" applyFont="1" applyFill="1" applyBorder="1" applyAlignment="1">
      <alignment horizontal="center" vertical="top" wrapText="1"/>
    </xf>
    <xf numFmtId="0" fontId="15" fillId="2" borderId="3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justify"/>
    </xf>
    <xf numFmtId="0" fontId="15" fillId="2" borderId="3" xfId="0" applyFont="1" applyFill="1" applyBorder="1" applyAlignment="1">
      <alignment horizontal="center"/>
    </xf>
    <xf numFmtId="0" fontId="16" fillId="2" borderId="3" xfId="0" applyFont="1" applyFill="1" applyBorder="1" applyAlignment="1">
      <alignment horizontal="center" vertical="center"/>
    </xf>
    <xf numFmtId="0" fontId="17" fillId="2" borderId="22" xfId="0" applyFont="1" applyFill="1" applyBorder="1" applyAlignment="1">
      <alignment vertical="center" wrapText="1"/>
    </xf>
    <xf numFmtId="0" fontId="17" fillId="2" borderId="22" xfId="0" applyFont="1" applyFill="1" applyBorder="1" applyAlignment="1">
      <alignment vertical="top" wrapText="1"/>
    </xf>
    <xf numFmtId="0" fontId="18" fillId="2" borderId="0" xfId="0" applyFont="1" applyFill="1" applyAlignment="1">
      <alignment horizontal="justify"/>
    </xf>
    <xf numFmtId="0" fontId="3" fillId="2" borderId="21" xfId="4" applyFont="1" applyFill="1" applyBorder="1" applyAlignment="1">
      <alignment horizontal="center" vertical="center"/>
    </xf>
    <xf numFmtId="0" fontId="3" fillId="2" borderId="12" xfId="4" applyFont="1" applyFill="1" applyBorder="1" applyAlignment="1">
      <alignment horizontal="left" vertical="top" wrapText="1"/>
    </xf>
    <xf numFmtId="0" fontId="3" fillId="2" borderId="2" xfId="4" applyFont="1" applyFill="1" applyBorder="1" applyAlignment="1">
      <alignment horizontal="center" vertical="center"/>
    </xf>
    <xf numFmtId="49" fontId="3" fillId="2" borderId="11" xfId="4" applyNumberFormat="1" applyFont="1" applyFill="1" applyBorder="1" applyAlignment="1">
      <alignment horizontal="center" vertical="center"/>
    </xf>
    <xf numFmtId="49" fontId="3" fillId="2" borderId="4" xfId="4" applyNumberFormat="1" applyFont="1" applyFill="1" applyBorder="1" applyAlignment="1">
      <alignment horizontal="left" vertical="top" wrapText="1"/>
    </xf>
    <xf numFmtId="0" fontId="3" fillId="2" borderId="0" xfId="0" applyFont="1" applyFill="1" applyAlignment="1">
      <alignment horizontal="center"/>
    </xf>
    <xf numFmtId="0" fontId="3" fillId="2" borderId="25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9" fillId="2" borderId="26" xfId="0" applyFont="1" applyFill="1" applyBorder="1" applyAlignment="1">
      <alignment horizontal="justify"/>
    </xf>
    <xf numFmtId="0" fontId="4" fillId="2" borderId="25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26" xfId="0" applyFont="1" applyFill="1" applyBorder="1"/>
    <xf numFmtId="0" fontId="3" fillId="2" borderId="0" xfId="0" applyFont="1" applyFill="1" applyAlignment="1">
      <alignment wrapText="1"/>
    </xf>
    <xf numFmtId="0" fontId="3" fillId="2" borderId="25" xfId="0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justify" vertical="top" wrapText="1"/>
    </xf>
    <xf numFmtId="0" fontId="3" fillId="2" borderId="26" xfId="0" applyFont="1" applyFill="1" applyBorder="1" applyAlignment="1">
      <alignment vertical="top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justify" vertical="top" wrapText="1"/>
    </xf>
    <xf numFmtId="0" fontId="3" fillId="2" borderId="1" xfId="0" applyFont="1" applyFill="1" applyBorder="1" applyAlignment="1">
      <alignment horizontal="right"/>
    </xf>
    <xf numFmtId="165" fontId="3" fillId="2" borderId="1" xfId="0" applyNumberFormat="1" applyFont="1" applyFill="1" applyBorder="1"/>
    <xf numFmtId="0" fontId="3" fillId="2" borderId="1" xfId="0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/>
    </xf>
    <xf numFmtId="0" fontId="3" fillId="0" borderId="26" xfId="0" applyFont="1" applyBorder="1" applyAlignment="1">
      <alignment horizontal="justify" vertical="top" wrapText="1"/>
    </xf>
    <xf numFmtId="0" fontId="3" fillId="0" borderId="0" xfId="0" applyFont="1" applyAlignment="1">
      <alignment horizontal="right" wrapText="1"/>
    </xf>
    <xf numFmtId="0" fontId="2" fillId="2" borderId="0" xfId="0" applyFont="1" applyFill="1" applyBorder="1" applyAlignment="1">
      <alignment wrapText="1"/>
    </xf>
    <xf numFmtId="0" fontId="3" fillId="2" borderId="0" xfId="0" applyFont="1" applyFill="1" applyBorder="1" applyAlignment="1"/>
    <xf numFmtId="0" fontId="3" fillId="0" borderId="1" xfId="0" applyFont="1" applyFill="1" applyBorder="1" applyAlignment="1">
      <alignment horizontal="lef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35" xfId="0" applyNumberFormat="1" applyFont="1" applyFill="1" applyBorder="1" applyAlignment="1">
      <alignment horizontal="right" wrapText="1"/>
    </xf>
    <xf numFmtId="166" fontId="3" fillId="0" borderId="35" xfId="0" applyNumberFormat="1" applyFont="1" applyFill="1" applyBorder="1" applyAlignment="1">
      <alignment horizontal="right" wrapText="1"/>
    </xf>
    <xf numFmtId="0" fontId="10" fillId="0" borderId="0" xfId="0" applyFont="1" applyAlignment="1">
      <alignment wrapText="1"/>
    </xf>
    <xf numFmtId="164" fontId="4" fillId="2" borderId="14" xfId="0" applyNumberFormat="1" applyFont="1" applyFill="1" applyBorder="1"/>
    <xf numFmtId="165" fontId="3" fillId="0" borderId="1" xfId="5" applyNumberFormat="1" applyFont="1" applyFill="1" applyBorder="1" applyAlignment="1">
      <alignment horizontal="right" wrapText="1"/>
    </xf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horizontal="center" wrapText="1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 wrapText="1"/>
    </xf>
    <xf numFmtId="1" fontId="3" fillId="0" borderId="1" xfId="1" applyNumberFormat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0" fontId="2" fillId="0" borderId="1" xfId="0" applyFont="1" applyFill="1" applyBorder="1"/>
    <xf numFmtId="0" fontId="4" fillId="0" borderId="31" xfId="2" applyFont="1" applyFill="1" applyBorder="1" applyAlignment="1">
      <alignment vertical="top" wrapText="1"/>
    </xf>
    <xf numFmtId="49" fontId="4" fillId="0" borderId="9" xfId="0" applyNumberFormat="1" applyFont="1" applyFill="1" applyBorder="1" applyAlignment="1">
      <alignment horizontal="center"/>
    </xf>
    <xf numFmtId="49" fontId="4" fillId="0" borderId="16" xfId="0" applyNumberFormat="1" applyFont="1" applyFill="1" applyBorder="1" applyAlignment="1">
      <alignment horizontal="center"/>
    </xf>
    <xf numFmtId="49" fontId="4" fillId="0" borderId="1" xfId="0" applyNumberFormat="1" applyFont="1" applyFill="1" applyBorder="1" applyAlignment="1">
      <alignment horizontal="center"/>
    </xf>
    <xf numFmtId="49" fontId="4" fillId="0" borderId="18" xfId="0" applyNumberFormat="1" applyFont="1" applyFill="1" applyBorder="1" applyAlignment="1">
      <alignment horizontal="center"/>
    </xf>
    <xf numFmtId="164" fontId="4" fillId="0" borderId="9" xfId="0" applyNumberFormat="1" applyFont="1" applyFill="1" applyBorder="1" applyAlignment="1">
      <alignment horizontal="left"/>
    </xf>
    <xf numFmtId="0" fontId="3" fillId="0" borderId="1" xfId="2" applyFont="1" applyFill="1" applyBorder="1" applyAlignment="1">
      <alignment vertical="top" wrapText="1"/>
    </xf>
    <xf numFmtId="0" fontId="3" fillId="0" borderId="1" xfId="0" applyFont="1" applyFill="1" applyBorder="1" applyAlignment="1">
      <alignment wrapText="1"/>
    </xf>
    <xf numFmtId="0" fontId="10" fillId="0" borderId="1" xfId="0" applyFont="1" applyFill="1" applyBorder="1" applyAlignment="1">
      <alignment vertical="top" wrapText="1"/>
    </xf>
    <xf numFmtId="49" fontId="3" fillId="0" borderId="15" xfId="1" applyNumberFormat="1" applyFont="1" applyFill="1" applyBorder="1" applyAlignment="1">
      <alignment horizontal="center"/>
    </xf>
    <xf numFmtId="164" fontId="2" fillId="0" borderId="0" xfId="0" applyNumberFormat="1" applyFont="1" applyFill="1" applyBorder="1"/>
    <xf numFmtId="49" fontId="4" fillId="0" borderId="1" xfId="1" applyNumberFormat="1" applyFont="1" applyFill="1" applyBorder="1" applyAlignment="1">
      <alignment horizontal="center"/>
    </xf>
    <xf numFmtId="49" fontId="4" fillId="0" borderId="7" xfId="1" applyNumberFormat="1" applyFont="1" applyFill="1" applyBorder="1" applyAlignment="1">
      <alignment horizontal="center"/>
    </xf>
    <xf numFmtId="164" fontId="3" fillId="0" borderId="7" xfId="0" applyNumberFormat="1" applyFont="1" applyFill="1" applyBorder="1"/>
    <xf numFmtId="49" fontId="3" fillId="0" borderId="32" xfId="1" applyNumberFormat="1" applyFont="1" applyFill="1" applyBorder="1" applyAlignment="1">
      <alignment horizontal="center"/>
    </xf>
    <xf numFmtId="49" fontId="3" fillId="0" borderId="33" xfId="1" applyNumberFormat="1" applyFont="1" applyFill="1" applyBorder="1" applyAlignment="1">
      <alignment horizontal="center"/>
    </xf>
    <xf numFmtId="0" fontId="3" fillId="0" borderId="5" xfId="2" applyFont="1" applyFill="1" applyBorder="1" applyAlignment="1">
      <alignment vertical="top" wrapText="1"/>
    </xf>
    <xf numFmtId="49" fontId="3" fillId="0" borderId="5" xfId="0" applyNumberFormat="1" applyFont="1" applyFill="1" applyBorder="1" applyAlignment="1">
      <alignment horizontal="center"/>
    </xf>
    <xf numFmtId="49" fontId="3" fillId="0" borderId="14" xfId="1" applyNumberFormat="1" applyFont="1" applyFill="1" applyBorder="1" applyAlignment="1">
      <alignment horizontal="center"/>
    </xf>
    <xf numFmtId="164" fontId="3" fillId="0" borderId="5" xfId="0" applyNumberFormat="1" applyFont="1" applyFill="1" applyBorder="1"/>
    <xf numFmtId="164" fontId="3" fillId="0" borderId="9" xfId="0" applyNumberFormat="1" applyFont="1" applyFill="1" applyBorder="1"/>
    <xf numFmtId="0" fontId="3" fillId="0" borderId="1" xfId="0" applyFont="1" applyFill="1" applyBorder="1" applyAlignment="1">
      <alignment vertical="top"/>
    </xf>
    <xf numFmtId="0" fontId="3" fillId="0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3" fillId="0" borderId="7" xfId="0" applyFont="1" applyFill="1" applyBorder="1" applyAlignment="1">
      <alignment horizontal="center"/>
    </xf>
    <xf numFmtId="0" fontId="3" fillId="0" borderId="12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vertical="top"/>
    </xf>
    <xf numFmtId="0" fontId="20" fillId="2" borderId="1" xfId="0" applyFont="1" applyFill="1" applyBorder="1"/>
    <xf numFmtId="49" fontId="3" fillId="2" borderId="3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/>
    </xf>
    <xf numFmtId="49" fontId="4" fillId="2" borderId="8" xfId="1" applyNumberFormat="1" applyFont="1" applyFill="1" applyBorder="1" applyAlignment="1">
      <alignment horizontal="center" wrapText="1"/>
    </xf>
    <xf numFmtId="0" fontId="3" fillId="2" borderId="5" xfId="2" applyFont="1" applyFill="1" applyBorder="1" applyAlignment="1">
      <alignment vertical="top" wrapText="1"/>
    </xf>
    <xf numFmtId="49" fontId="3" fillId="2" borderId="12" xfId="0" applyNumberFormat="1" applyFont="1" applyFill="1" applyBorder="1" applyAlignment="1">
      <alignment horizontal="center"/>
    </xf>
    <xf numFmtId="49" fontId="3" fillId="2" borderId="0" xfId="0" applyNumberFormat="1" applyFont="1" applyFill="1"/>
    <xf numFmtId="49" fontId="4" fillId="2" borderId="0" xfId="0" applyNumberFormat="1" applyFont="1" applyFill="1"/>
    <xf numFmtId="49" fontId="4" fillId="2" borderId="0" xfId="0" applyNumberFormat="1" applyFont="1" applyFill="1" applyBorder="1"/>
    <xf numFmtId="0" fontId="4" fillId="2" borderId="0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wrapText="1" shrinkToFit="1"/>
    </xf>
    <xf numFmtId="0" fontId="4" fillId="2" borderId="0" xfId="0" applyFont="1" applyFill="1" applyAlignment="1">
      <alignment horizontal="center" wrapText="1"/>
    </xf>
    <xf numFmtId="0" fontId="14" fillId="2" borderId="3" xfId="0" applyFont="1" applyFill="1" applyBorder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0" xfId="0" applyFont="1" applyFill="1" applyAlignment="1">
      <alignment horizontal="right"/>
    </xf>
    <xf numFmtId="0" fontId="3" fillId="2" borderId="17" xfId="0" applyFont="1" applyFill="1" applyBorder="1" applyAlignment="1">
      <alignment horizontal="right"/>
    </xf>
    <xf numFmtId="0" fontId="3" fillId="2" borderId="0" xfId="0" applyFont="1" applyFill="1" applyAlignment="1">
      <alignment horizontal="center" wrapText="1"/>
    </xf>
    <xf numFmtId="0" fontId="3" fillId="2" borderId="0" xfId="0" applyFont="1" applyFill="1" applyBorder="1" applyAlignment="1">
      <alignment horizontal="right"/>
    </xf>
    <xf numFmtId="0" fontId="4" fillId="2" borderId="17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0" fontId="3" fillId="2" borderId="15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/>
    </xf>
    <xf numFmtId="0" fontId="3" fillId="2" borderId="17" xfId="1" applyFont="1" applyFill="1" applyBorder="1" applyAlignment="1">
      <alignment horizontal="center" vertical="center"/>
    </xf>
    <xf numFmtId="0" fontId="3" fillId="2" borderId="18" xfId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center" wrapText="1"/>
    </xf>
    <xf numFmtId="164" fontId="3" fillId="2" borderId="5" xfId="1" applyNumberFormat="1" applyFont="1" applyFill="1" applyBorder="1" applyAlignment="1">
      <alignment horizontal="center" vertical="center"/>
    </xf>
    <xf numFmtId="164" fontId="3" fillId="2" borderId="9" xfId="1" applyNumberFormat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12" fillId="0" borderId="0" xfId="0" applyFont="1" applyFill="1" applyBorder="1" applyAlignment="1">
      <alignment horizontal="left"/>
    </xf>
    <xf numFmtId="0" fontId="3" fillId="0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/>
    </xf>
    <xf numFmtId="0" fontId="4" fillId="2" borderId="0" xfId="4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right"/>
    </xf>
    <xf numFmtId="0" fontId="3" fillId="2" borderId="0" xfId="3" applyFont="1" applyFill="1" applyBorder="1" applyAlignment="1">
      <alignment horizontal="right"/>
    </xf>
    <xf numFmtId="0" fontId="4" fillId="2" borderId="0" xfId="3" applyFont="1" applyFill="1" applyBorder="1" applyAlignment="1">
      <alignment horizontal="center" vertical="center" wrapText="1"/>
    </xf>
    <xf numFmtId="0" fontId="3" fillId="2" borderId="1" xfId="3" applyFont="1" applyFill="1" applyBorder="1" applyAlignment="1">
      <alignment horizontal="center" vertical="center"/>
    </xf>
    <xf numFmtId="0" fontId="3" fillId="2" borderId="7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/>
    <xf numFmtId="165" fontId="4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165" fontId="3" fillId="0" borderId="1" xfId="0" applyNumberFormat="1" applyFont="1" applyBorder="1"/>
  </cellXfs>
  <cellStyles count="6">
    <cellStyle name="Обычный" xfId="0" builtinId="0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59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51"/>
  <sheetViews>
    <sheetView view="pageBreakPreview" topLeftCell="A34" zoomScaleNormal="100" zoomScaleSheetLayoutView="100" workbookViewId="0">
      <selection activeCell="A39" sqref="A39"/>
    </sheetView>
  </sheetViews>
  <sheetFormatPr defaultColWidth="9.28515625" defaultRowHeight="15.75"/>
  <cols>
    <col min="1" max="1" width="17" style="125" customWidth="1"/>
    <col min="2" max="2" width="28.5703125" style="95" customWidth="1"/>
    <col min="3" max="3" width="81.7109375" style="125" customWidth="1"/>
    <col min="4" max="16384" width="9.28515625" style="127"/>
  </cols>
  <sheetData>
    <row r="1" spans="1:5">
      <c r="A1" s="201"/>
      <c r="B1" s="201"/>
      <c r="C1" s="112" t="s">
        <v>182</v>
      </c>
    </row>
    <row r="2" spans="1:5" ht="63">
      <c r="A2" s="201"/>
      <c r="B2" s="201"/>
      <c r="C2" s="228" t="s">
        <v>283</v>
      </c>
    </row>
    <row r="3" spans="1:5" ht="57" customHeight="1">
      <c r="A3" s="290" t="s">
        <v>239</v>
      </c>
      <c r="B3" s="290"/>
      <c r="C3" s="290"/>
    </row>
    <row r="4" spans="1:5" ht="20.45" customHeight="1" thickBot="1">
      <c r="A4" s="201"/>
      <c r="B4" s="201"/>
      <c r="C4" s="112"/>
    </row>
    <row r="5" spans="1:5" ht="16.5" thickBot="1">
      <c r="A5" s="291" t="s">
        <v>11</v>
      </c>
      <c r="B5" s="291"/>
      <c r="C5" s="292" t="s">
        <v>214</v>
      </c>
      <c r="E5" s="95"/>
    </row>
    <row r="6" spans="1:5" ht="47.25">
      <c r="A6" s="202" t="s">
        <v>12</v>
      </c>
      <c r="B6" s="203" t="s">
        <v>215</v>
      </c>
      <c r="C6" s="292"/>
      <c r="E6" s="125"/>
    </row>
    <row r="7" spans="1:5" ht="19.149999999999999" customHeight="1">
      <c r="A7" s="204">
        <v>1</v>
      </c>
      <c r="B7" s="205">
        <v>2</v>
      </c>
      <c r="C7" s="206">
        <v>3</v>
      </c>
    </row>
    <row r="8" spans="1:5" ht="15" customHeight="1">
      <c r="A8" s="207"/>
      <c r="B8" s="208"/>
      <c r="C8" s="209"/>
    </row>
    <row r="9" spans="1:5" ht="42" customHeight="1">
      <c r="A9" s="210">
        <v>916</v>
      </c>
      <c r="B9" s="293" t="s">
        <v>240</v>
      </c>
      <c r="C9" s="293"/>
    </row>
    <row r="10" spans="1:5" s="214" customFormat="1" ht="12.75" customHeight="1">
      <c r="A10" s="211"/>
      <c r="B10" s="212"/>
      <c r="C10" s="213"/>
    </row>
    <row r="11" spans="1:5" s="214" customFormat="1" ht="75.599999999999994" customHeight="1">
      <c r="A11" s="215">
        <v>916</v>
      </c>
      <c r="B11" s="203" t="s">
        <v>30</v>
      </c>
      <c r="C11" s="216" t="s">
        <v>31</v>
      </c>
    </row>
    <row r="12" spans="1:5" s="214" customFormat="1" ht="63">
      <c r="A12" s="215">
        <v>916</v>
      </c>
      <c r="B12" s="203" t="s">
        <v>60</v>
      </c>
      <c r="C12" s="216" t="s">
        <v>183</v>
      </c>
    </row>
    <row r="13" spans="1:5" s="214" customFormat="1" ht="41.45" customHeight="1">
      <c r="A13" s="215">
        <v>916</v>
      </c>
      <c r="B13" s="203" t="s">
        <v>32</v>
      </c>
      <c r="C13" s="216" t="s">
        <v>184</v>
      </c>
    </row>
    <row r="14" spans="1:5" s="214" customFormat="1" ht="73.900000000000006" customHeight="1">
      <c r="A14" s="215">
        <v>916</v>
      </c>
      <c r="B14" s="203" t="s">
        <v>13</v>
      </c>
      <c r="C14" s="216" t="s">
        <v>185</v>
      </c>
    </row>
    <row r="15" spans="1:5" s="214" customFormat="1" ht="91.9" customHeight="1">
      <c r="A15" s="215">
        <v>916</v>
      </c>
      <c r="B15" s="203" t="s">
        <v>33</v>
      </c>
      <c r="C15" s="216" t="s">
        <v>45</v>
      </c>
    </row>
    <row r="16" spans="1:5" s="214" customFormat="1" ht="48.6" customHeight="1">
      <c r="A16" s="215">
        <v>916</v>
      </c>
      <c r="B16" s="203" t="s">
        <v>38</v>
      </c>
      <c r="C16" s="216" t="s">
        <v>186</v>
      </c>
    </row>
    <row r="17" spans="1:3" s="214" customFormat="1" ht="27.6" customHeight="1">
      <c r="A17" s="215">
        <v>916</v>
      </c>
      <c r="B17" s="203" t="s">
        <v>39</v>
      </c>
      <c r="C17" s="216" t="s">
        <v>46</v>
      </c>
    </row>
    <row r="18" spans="1:3" s="214" customFormat="1" ht="93" customHeight="1">
      <c r="A18" s="215">
        <v>916</v>
      </c>
      <c r="B18" s="203" t="s">
        <v>40</v>
      </c>
      <c r="C18" s="216" t="s">
        <v>47</v>
      </c>
    </row>
    <row r="19" spans="1:3" s="214" customFormat="1" ht="94.5" customHeight="1">
      <c r="A19" s="215">
        <v>916</v>
      </c>
      <c r="B19" s="203" t="s">
        <v>41</v>
      </c>
      <c r="C19" s="216" t="s">
        <v>187</v>
      </c>
    </row>
    <row r="20" spans="1:3" s="214" customFormat="1" ht="90.6" customHeight="1">
      <c r="A20" s="215">
        <v>916</v>
      </c>
      <c r="B20" s="203" t="s">
        <v>42</v>
      </c>
      <c r="C20" s="216" t="s">
        <v>48</v>
      </c>
    </row>
    <row r="21" spans="1:3" s="214" customFormat="1" ht="36.6" customHeight="1">
      <c r="A21" s="215">
        <v>916</v>
      </c>
      <c r="B21" s="203" t="s">
        <v>43</v>
      </c>
      <c r="C21" s="216" t="s">
        <v>49</v>
      </c>
    </row>
    <row r="22" spans="1:3" s="214" customFormat="1" ht="61.15" customHeight="1">
      <c r="A22" s="215">
        <v>916</v>
      </c>
      <c r="B22" s="203" t="s">
        <v>59</v>
      </c>
      <c r="C22" s="217" t="s">
        <v>121</v>
      </c>
    </row>
    <row r="23" spans="1:3" s="214" customFormat="1" ht="22.9" customHeight="1">
      <c r="A23" s="215">
        <v>916</v>
      </c>
      <c r="B23" s="203" t="s">
        <v>14</v>
      </c>
      <c r="C23" s="216" t="s">
        <v>188</v>
      </c>
    </row>
    <row r="24" spans="1:3" s="214" customFormat="1" ht="27.6" customHeight="1">
      <c r="A24" s="215">
        <v>916</v>
      </c>
      <c r="B24" s="203" t="s">
        <v>15</v>
      </c>
      <c r="C24" s="216" t="s">
        <v>50</v>
      </c>
    </row>
    <row r="25" spans="1:3" s="214" customFormat="1" ht="58.9" customHeight="1">
      <c r="A25" s="215">
        <v>916</v>
      </c>
      <c r="B25" s="203" t="s">
        <v>189</v>
      </c>
      <c r="C25" s="216" t="s">
        <v>51</v>
      </c>
    </row>
    <row r="26" spans="1:3" s="214" customFormat="1" ht="56.45" customHeight="1">
      <c r="A26" s="215">
        <v>916</v>
      </c>
      <c r="B26" s="203" t="s">
        <v>190</v>
      </c>
      <c r="C26" s="216" t="s">
        <v>191</v>
      </c>
    </row>
    <row r="27" spans="1:3" s="214" customFormat="1" ht="35.450000000000003" customHeight="1">
      <c r="A27" s="215">
        <v>916</v>
      </c>
      <c r="B27" s="203" t="s">
        <v>192</v>
      </c>
      <c r="C27" s="216" t="s">
        <v>193</v>
      </c>
    </row>
    <row r="28" spans="1:3" s="214" customFormat="1" ht="35.450000000000003" customHeight="1">
      <c r="A28" s="215">
        <v>916</v>
      </c>
      <c r="B28" s="203" t="s">
        <v>272</v>
      </c>
      <c r="C28" s="227" t="s">
        <v>273</v>
      </c>
    </row>
    <row r="29" spans="1:3" s="214" customFormat="1" ht="21.6" customHeight="1">
      <c r="A29" s="215">
        <v>916</v>
      </c>
      <c r="B29" s="203" t="s">
        <v>194</v>
      </c>
      <c r="C29" s="216" t="s">
        <v>52</v>
      </c>
    </row>
    <row r="30" spans="1:3" s="214" customFormat="1" ht="25.9" customHeight="1">
      <c r="A30" s="215">
        <v>916</v>
      </c>
      <c r="B30" s="203" t="s">
        <v>195</v>
      </c>
      <c r="C30" s="216" t="s">
        <v>53</v>
      </c>
    </row>
    <row r="31" spans="1:3" s="214" customFormat="1" ht="38.25" customHeight="1">
      <c r="A31" s="215">
        <v>916</v>
      </c>
      <c r="B31" s="282" t="s">
        <v>294</v>
      </c>
      <c r="C31" s="216" t="s">
        <v>293</v>
      </c>
    </row>
    <row r="32" spans="1:3" s="214" customFormat="1" ht="37.15" customHeight="1">
      <c r="A32" s="215">
        <v>916</v>
      </c>
      <c r="B32" s="203" t="s">
        <v>196</v>
      </c>
      <c r="C32" s="216" t="s">
        <v>197</v>
      </c>
    </row>
    <row r="33" spans="1:3" s="214" customFormat="1" ht="40.15" customHeight="1">
      <c r="A33" s="215">
        <v>916</v>
      </c>
      <c r="B33" s="203" t="s">
        <v>198</v>
      </c>
      <c r="C33" s="216" t="s">
        <v>54</v>
      </c>
    </row>
    <row r="34" spans="1:3" s="214" customFormat="1" ht="29.45" customHeight="1">
      <c r="A34" s="215">
        <v>916</v>
      </c>
      <c r="B34" s="203" t="s">
        <v>199</v>
      </c>
      <c r="C34" s="216" t="s">
        <v>55</v>
      </c>
    </row>
    <row r="35" spans="1:3" s="214" customFormat="1" ht="65.25" customHeight="1">
      <c r="A35" s="215">
        <v>916</v>
      </c>
      <c r="B35" s="203" t="s">
        <v>200</v>
      </c>
      <c r="C35" s="216" t="s">
        <v>129</v>
      </c>
    </row>
    <row r="36" spans="1:3" ht="48.75" customHeight="1">
      <c r="A36" s="215">
        <v>916</v>
      </c>
      <c r="B36" s="203" t="s">
        <v>201</v>
      </c>
      <c r="C36" s="216" t="s">
        <v>202</v>
      </c>
    </row>
    <row r="37" spans="1:3" ht="38.450000000000003" customHeight="1">
      <c r="A37" s="215">
        <v>916</v>
      </c>
      <c r="B37" s="203" t="s">
        <v>203</v>
      </c>
      <c r="C37" s="216" t="s">
        <v>56</v>
      </c>
    </row>
    <row r="38" spans="1:3" ht="23.25" customHeight="1">
      <c r="A38" s="215">
        <v>916</v>
      </c>
      <c r="B38" s="203" t="s">
        <v>204</v>
      </c>
      <c r="C38" s="216" t="s">
        <v>57</v>
      </c>
    </row>
    <row r="39" spans="1:3" ht="79.5" thickBot="1">
      <c r="A39" s="218">
        <v>916</v>
      </c>
      <c r="B39" s="219" t="s">
        <v>205</v>
      </c>
      <c r="C39" s="220" t="s">
        <v>206</v>
      </c>
    </row>
    <row r="40" spans="1:3" ht="32.450000000000003" customHeight="1"/>
    <row r="41" spans="1:3" ht="26.1" customHeight="1"/>
    <row r="42" spans="1:3" ht="25.35" customHeight="1"/>
    <row r="43" spans="1:3" ht="40.35" customHeight="1"/>
    <row r="44" spans="1:3" ht="45.75" customHeight="1"/>
    <row r="45" spans="1:3" ht="28.5" customHeight="1"/>
    <row r="46" spans="1:3" ht="15.75" customHeight="1"/>
    <row r="47" spans="1:3" ht="36" customHeight="1"/>
    <row r="48" spans="1:3" ht="75.400000000000006" customHeight="1"/>
    <row r="49" ht="15.2" customHeight="1"/>
    <row r="50" ht="36.6" customHeight="1"/>
    <row r="51" ht="33.6" customHeight="1"/>
  </sheetData>
  <mergeCells count="4">
    <mergeCell ref="A3:C3"/>
    <mergeCell ref="A5:B5"/>
    <mergeCell ref="C5:C6"/>
    <mergeCell ref="B9:C9"/>
  </mergeCells>
  <phoneticPr fontId="6" type="noConversion"/>
  <pageMargins left="0.78749999999999998" right="0.78749999999999998" top="0.78749999999999998" bottom="0.78749999999999998" header="0.51180555555555562" footer="0.51180555555555562"/>
  <pageSetup paperSize="9" scale="55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14"/>
  <sheetViews>
    <sheetView view="pageBreakPreview" topLeftCell="A2" zoomScaleNormal="55" zoomScaleSheetLayoutView="100" workbookViewId="0">
      <selection activeCell="A29" sqref="A29"/>
    </sheetView>
  </sheetViews>
  <sheetFormatPr defaultColWidth="9.140625" defaultRowHeight="15.75"/>
  <cols>
    <col min="1" max="1" width="18.5703125" style="97" customWidth="1"/>
    <col min="2" max="2" width="51.28515625" style="97" customWidth="1"/>
    <col min="3" max="3" width="106.7109375" style="97" customWidth="1"/>
    <col min="4" max="4" width="20.28515625" style="97" customWidth="1"/>
    <col min="5" max="5" width="16.7109375" style="97" customWidth="1"/>
    <col min="6" max="6" width="21.85546875" style="97" customWidth="1"/>
    <col min="7" max="16384" width="9.140625" style="97"/>
  </cols>
  <sheetData>
    <row r="1" spans="1:5">
      <c r="B1" s="184"/>
      <c r="C1" s="112" t="s">
        <v>179</v>
      </c>
    </row>
    <row r="2" spans="1:5" ht="47.25">
      <c r="A2" s="98"/>
      <c r="B2" s="100"/>
      <c r="C2" s="228" t="s">
        <v>283</v>
      </c>
    </row>
    <row r="3" spans="1:5" ht="26.45" customHeight="1">
      <c r="A3" s="294" t="s">
        <v>241</v>
      </c>
      <c r="B3" s="294"/>
      <c r="C3" s="294"/>
      <c r="D3" s="185"/>
      <c r="E3" s="185"/>
    </row>
    <row r="4" spans="1:5" ht="36.75" customHeight="1">
      <c r="A4" s="294"/>
      <c r="B4" s="294"/>
      <c r="C4" s="294"/>
      <c r="D4" s="185"/>
      <c r="E4" s="185"/>
    </row>
    <row r="5" spans="1:5">
      <c r="A5" s="101"/>
      <c r="B5" s="101"/>
    </row>
    <row r="6" spans="1:5" s="187" customFormat="1">
      <c r="A6" s="295" t="s">
        <v>11</v>
      </c>
      <c r="B6" s="295"/>
      <c r="C6" s="296" t="s">
        <v>217</v>
      </c>
      <c r="D6" s="186"/>
    </row>
    <row r="7" spans="1:5" s="187" customFormat="1" ht="44.25" customHeight="1">
      <c r="A7" s="188" t="s">
        <v>216</v>
      </c>
      <c r="B7" s="189" t="s">
        <v>213</v>
      </c>
      <c r="C7" s="297"/>
      <c r="D7" s="190"/>
    </row>
    <row r="8" spans="1:5" s="187" customFormat="1">
      <c r="A8" s="191">
        <v>1</v>
      </c>
      <c r="B8" s="191">
        <v>2</v>
      </c>
      <c r="C8" s="191">
        <v>3</v>
      </c>
      <c r="D8" s="190"/>
    </row>
    <row r="9" spans="1:5" s="187" customFormat="1">
      <c r="A9" s="192">
        <v>916</v>
      </c>
      <c r="B9" s="193"/>
      <c r="C9" s="194" t="s">
        <v>242</v>
      </c>
      <c r="D9" s="195"/>
    </row>
    <row r="10" spans="1:5" ht="31.5">
      <c r="A10" s="196">
        <v>916</v>
      </c>
      <c r="B10" s="105" t="s">
        <v>180</v>
      </c>
      <c r="C10" s="197" t="s">
        <v>58</v>
      </c>
    </row>
    <row r="11" spans="1:5" ht="31.5">
      <c r="A11" s="198">
        <v>916</v>
      </c>
      <c r="B11" s="199" t="s">
        <v>181</v>
      </c>
      <c r="C11" s="200" t="s">
        <v>178</v>
      </c>
    </row>
    <row r="14" spans="1:5" ht="28.15" customHeight="1"/>
  </sheetData>
  <mergeCells count="3">
    <mergeCell ref="A3:C4"/>
    <mergeCell ref="A6:B6"/>
    <mergeCell ref="C6:C7"/>
  </mergeCells>
  <conditionalFormatting sqref="A2">
    <cfRule type="expression" dxfId="58" priority="1" stopIfTrue="1">
      <formula>#REF!&lt;&gt;""</formula>
    </cfRule>
  </conditionalFormatting>
  <pageMargins left="0.7" right="0.7" top="0.75" bottom="0.75" header="0.3" footer="0.3"/>
  <pageSetup paperSize="9" scale="37" orientation="portrait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4"/>
  <sheetViews>
    <sheetView view="pageBreakPreview" zoomScaleNormal="75" zoomScaleSheetLayoutView="100" workbookViewId="0">
      <selection activeCell="C22" sqref="C22"/>
    </sheetView>
  </sheetViews>
  <sheetFormatPr defaultColWidth="8.5703125" defaultRowHeight="15.75"/>
  <cols>
    <col min="1" max="1" width="35.7109375" style="161" customWidth="1"/>
    <col min="2" max="2" width="76.5703125" style="161" customWidth="1"/>
    <col min="3" max="3" width="17.28515625" style="161" customWidth="1"/>
    <col min="4" max="4" width="13.28515625" style="92" customWidth="1"/>
    <col min="5" max="5" width="14.85546875" style="92" customWidth="1"/>
    <col min="6" max="6" width="43.28515625" style="170" customWidth="1"/>
    <col min="7" max="16384" width="8.5703125" style="92"/>
  </cols>
  <sheetData>
    <row r="1" spans="1:5">
      <c r="A1" s="127"/>
      <c r="B1" s="127"/>
      <c r="C1" s="112"/>
      <c r="D1" s="304" t="s">
        <v>44</v>
      </c>
      <c r="E1" s="304"/>
    </row>
    <row r="2" spans="1:5" ht="93.75" customHeight="1">
      <c r="A2" s="127"/>
      <c r="B2" s="127"/>
      <c r="C2" s="306" t="s">
        <v>283</v>
      </c>
      <c r="D2" s="306"/>
      <c r="E2" s="306"/>
    </row>
    <row r="3" spans="1:5" ht="66" customHeight="1">
      <c r="A3" s="303" t="s">
        <v>247</v>
      </c>
      <c r="B3" s="303"/>
      <c r="C3" s="303"/>
      <c r="D3" s="303"/>
      <c r="E3" s="303"/>
    </row>
    <row r="4" spans="1:5">
      <c r="A4" s="171"/>
      <c r="B4" s="171"/>
      <c r="C4" s="171"/>
    </row>
    <row r="5" spans="1:5">
      <c r="A5" s="127"/>
      <c r="B5" s="127"/>
      <c r="C5" s="305" t="s">
        <v>0</v>
      </c>
      <c r="D5" s="305"/>
      <c r="E5" s="305"/>
    </row>
    <row r="6" spans="1:5" ht="32.25" customHeight="1">
      <c r="A6" s="299" t="s">
        <v>1</v>
      </c>
      <c r="B6" s="301" t="s">
        <v>2</v>
      </c>
      <c r="C6" s="298" t="s">
        <v>3</v>
      </c>
      <c r="D6" s="298"/>
      <c r="E6" s="298"/>
    </row>
    <row r="7" spans="1:5">
      <c r="A7" s="300"/>
      <c r="B7" s="302"/>
      <c r="C7" s="223" t="s">
        <v>211</v>
      </c>
      <c r="D7" s="223" t="s">
        <v>212</v>
      </c>
      <c r="E7" s="223" t="s">
        <v>276</v>
      </c>
    </row>
    <row r="8" spans="1:5">
      <c r="A8" s="172">
        <v>1</v>
      </c>
      <c r="B8" s="172">
        <v>2</v>
      </c>
      <c r="C8" s="173">
        <v>3</v>
      </c>
      <c r="D8" s="173">
        <v>4</v>
      </c>
      <c r="E8" s="173">
        <v>5</v>
      </c>
    </row>
    <row r="9" spans="1:5">
      <c r="A9" s="174"/>
      <c r="B9" s="136" t="s">
        <v>4</v>
      </c>
      <c r="C9" s="175">
        <f>SUM(C10+C21)</f>
        <v>2032.223</v>
      </c>
      <c r="D9" s="175">
        <f>SUM(D10+D21)</f>
        <v>1205.8000000000002</v>
      </c>
      <c r="E9" s="175">
        <f>SUM(E10+E21)</f>
        <v>1198.9000000000001</v>
      </c>
    </row>
    <row r="10" spans="1:5">
      <c r="A10" s="176" t="s">
        <v>105</v>
      </c>
      <c r="B10" s="136" t="s">
        <v>110</v>
      </c>
      <c r="C10" s="175">
        <f>SUM(C11+C14+C16+C18)</f>
        <v>694</v>
      </c>
      <c r="D10" s="175">
        <f t="shared" ref="D10:E10" si="0">SUM(D11+D14+D16+D18)</f>
        <v>669.7</v>
      </c>
      <c r="E10" s="175">
        <f t="shared" si="0"/>
        <v>646.5</v>
      </c>
    </row>
    <row r="11" spans="1:5">
      <c r="A11" s="176" t="s">
        <v>106</v>
      </c>
      <c r="B11" s="136" t="s">
        <v>5</v>
      </c>
      <c r="C11" s="175">
        <f t="shared" ref="C11:E12" si="1">SUM(C12)</f>
        <v>34.700000000000003</v>
      </c>
      <c r="D11" s="175">
        <f t="shared" si="1"/>
        <v>36</v>
      </c>
      <c r="E11" s="175">
        <f t="shared" si="1"/>
        <v>37.5</v>
      </c>
    </row>
    <row r="12" spans="1:5">
      <c r="A12" s="176" t="s">
        <v>6</v>
      </c>
      <c r="B12" s="136" t="s">
        <v>7</v>
      </c>
      <c r="C12" s="237">
        <f t="shared" si="1"/>
        <v>34.700000000000003</v>
      </c>
      <c r="D12" s="237">
        <f t="shared" si="1"/>
        <v>36</v>
      </c>
      <c r="E12" s="237">
        <f t="shared" si="1"/>
        <v>37.5</v>
      </c>
    </row>
    <row r="13" spans="1:5" ht="63">
      <c r="A13" s="177" t="s">
        <v>111</v>
      </c>
      <c r="B13" s="78" t="s">
        <v>112</v>
      </c>
      <c r="C13" s="232">
        <v>34.700000000000003</v>
      </c>
      <c r="D13" s="238">
        <v>36</v>
      </c>
      <c r="E13" s="233">
        <v>37.5</v>
      </c>
    </row>
    <row r="14" spans="1:5" ht="17.25" customHeight="1">
      <c r="A14" s="176" t="s">
        <v>107</v>
      </c>
      <c r="B14" s="136" t="s">
        <v>8</v>
      </c>
      <c r="C14" s="175">
        <f>SUM(C15)</f>
        <v>8.3000000000000007</v>
      </c>
      <c r="D14" s="175">
        <f>SUM(D15)</f>
        <v>8.6999999999999993</v>
      </c>
      <c r="E14" s="175">
        <f>SUM(E15)</f>
        <v>9</v>
      </c>
    </row>
    <row r="15" spans="1:5" ht="24" customHeight="1">
      <c r="A15" s="177" t="s">
        <v>113</v>
      </c>
      <c r="B15" s="78" t="s">
        <v>9</v>
      </c>
      <c r="C15" s="232">
        <v>8.3000000000000007</v>
      </c>
      <c r="D15" s="232">
        <v>8.6999999999999993</v>
      </c>
      <c r="E15" s="235">
        <v>9</v>
      </c>
    </row>
    <row r="16" spans="1:5">
      <c r="A16" s="176" t="s">
        <v>108</v>
      </c>
      <c r="B16" s="136" t="s">
        <v>114</v>
      </c>
      <c r="C16" s="175">
        <f>SUM(C17)</f>
        <v>66</v>
      </c>
      <c r="D16" s="175">
        <f>SUM(D17)</f>
        <v>65</v>
      </c>
      <c r="E16" s="175">
        <f>SUM(E17)</f>
        <v>63</v>
      </c>
    </row>
    <row r="17" spans="1:6" ht="33" customHeight="1">
      <c r="A17" s="177" t="s">
        <v>115</v>
      </c>
      <c r="B17" s="178" t="s">
        <v>116</v>
      </c>
      <c r="C17" s="232">
        <v>66</v>
      </c>
      <c r="D17" s="233">
        <v>65</v>
      </c>
      <c r="E17" s="234">
        <v>63</v>
      </c>
    </row>
    <row r="18" spans="1:6">
      <c r="A18" s="176" t="s">
        <v>109</v>
      </c>
      <c r="B18" s="179" t="s">
        <v>10</v>
      </c>
      <c r="C18" s="175">
        <f>SUM(C19+C20)</f>
        <v>585</v>
      </c>
      <c r="D18" s="175">
        <f>SUM(D19+D20)</f>
        <v>560</v>
      </c>
      <c r="E18" s="175">
        <f>SUM(E19+E20)</f>
        <v>537</v>
      </c>
    </row>
    <row r="19" spans="1:6" ht="31.5">
      <c r="A19" s="177" t="s">
        <v>117</v>
      </c>
      <c r="B19" s="178" t="s">
        <v>118</v>
      </c>
      <c r="C19" s="232">
        <v>410</v>
      </c>
      <c r="D19" s="233">
        <v>410</v>
      </c>
      <c r="E19" s="234">
        <v>387</v>
      </c>
    </row>
    <row r="20" spans="1:6" s="125" customFormat="1" ht="31.5">
      <c r="A20" s="177" t="s">
        <v>119</v>
      </c>
      <c r="B20" s="178" t="s">
        <v>120</v>
      </c>
      <c r="C20" s="232">
        <v>175</v>
      </c>
      <c r="D20" s="233">
        <v>150</v>
      </c>
      <c r="E20" s="234">
        <v>150</v>
      </c>
      <c r="F20" s="141"/>
    </row>
    <row r="21" spans="1:6" ht="38.450000000000003" customHeight="1">
      <c r="A21" s="181" t="s">
        <v>122</v>
      </c>
      <c r="B21" s="182" t="s">
        <v>123</v>
      </c>
      <c r="C21" s="175">
        <f>SUM(C28+C31+C22+C25+C33)</f>
        <v>1338.223</v>
      </c>
      <c r="D21" s="175">
        <f t="shared" ref="D21:E21" si="2">SUM(D28+D31+D22+D25)</f>
        <v>536.1</v>
      </c>
      <c r="E21" s="175">
        <f t="shared" si="2"/>
        <v>552.4</v>
      </c>
    </row>
    <row r="22" spans="1:6" ht="17.25" customHeight="1">
      <c r="A22" s="176" t="s">
        <v>237</v>
      </c>
      <c r="B22" s="182" t="s">
        <v>238</v>
      </c>
      <c r="C22" s="175">
        <f>C23+C24</f>
        <v>244</v>
      </c>
      <c r="D22" s="175">
        <f t="shared" ref="D22:E22" si="3">D23+D24</f>
        <v>0</v>
      </c>
      <c r="E22" s="175">
        <f t="shared" si="3"/>
        <v>0</v>
      </c>
    </row>
    <row r="23" spans="1:6" ht="31.5" customHeight="1">
      <c r="A23" s="177" t="s">
        <v>243</v>
      </c>
      <c r="B23" s="180" t="s">
        <v>193</v>
      </c>
      <c r="C23" s="88">
        <v>0</v>
      </c>
      <c r="D23" s="88">
        <v>0</v>
      </c>
      <c r="E23" s="88">
        <v>0</v>
      </c>
    </row>
    <row r="24" spans="1:6" ht="31.5" customHeight="1">
      <c r="A24" s="177" t="s">
        <v>275</v>
      </c>
      <c r="B24" s="227" t="s">
        <v>273</v>
      </c>
      <c r="C24" s="88">
        <v>244</v>
      </c>
      <c r="D24" s="88">
        <v>0</v>
      </c>
      <c r="E24" s="88">
        <v>0</v>
      </c>
    </row>
    <row r="25" spans="1:6" ht="31.5" customHeight="1">
      <c r="A25" s="176" t="s">
        <v>251</v>
      </c>
      <c r="B25" s="183" t="s">
        <v>252</v>
      </c>
      <c r="C25" s="175">
        <f>C26+C27</f>
        <v>532.79999999999995</v>
      </c>
      <c r="D25" s="88">
        <f t="shared" ref="D25:E25" si="4">D26</f>
        <v>0</v>
      </c>
      <c r="E25" s="88">
        <f t="shared" si="4"/>
        <v>0</v>
      </c>
    </row>
    <row r="26" spans="1:6" ht="31.5" customHeight="1">
      <c r="A26" s="177" t="s">
        <v>253</v>
      </c>
      <c r="B26" s="180" t="s">
        <v>53</v>
      </c>
      <c r="C26" s="88">
        <v>183</v>
      </c>
      <c r="D26" s="88">
        <v>0</v>
      </c>
      <c r="E26" s="88">
        <v>0</v>
      </c>
    </row>
    <row r="27" spans="1:6" ht="31.5" customHeight="1">
      <c r="A27" s="177" t="s">
        <v>292</v>
      </c>
      <c r="B27" s="180" t="s">
        <v>293</v>
      </c>
      <c r="C27" s="88">
        <v>349.8</v>
      </c>
      <c r="D27" s="88">
        <v>0</v>
      </c>
      <c r="E27" s="88">
        <v>0</v>
      </c>
    </row>
    <row r="28" spans="1:6">
      <c r="A28" s="176" t="s">
        <v>124</v>
      </c>
      <c r="B28" s="183" t="s">
        <v>125</v>
      </c>
      <c r="C28" s="175">
        <f>SUM(C29+C30)</f>
        <v>87</v>
      </c>
      <c r="D28" s="175">
        <f>SUM(D29+D30)</f>
        <v>87.600000000000009</v>
      </c>
      <c r="E28" s="175">
        <f>SUM(E29+E30)</f>
        <v>90.3</v>
      </c>
    </row>
    <row r="29" spans="1:6" ht="94.5">
      <c r="A29" s="177" t="s">
        <v>244</v>
      </c>
      <c r="B29" s="180" t="s">
        <v>235</v>
      </c>
      <c r="C29" s="88">
        <v>0.2</v>
      </c>
      <c r="D29" s="88">
        <v>0.2</v>
      </c>
      <c r="E29" s="88">
        <v>0.2</v>
      </c>
    </row>
    <row r="30" spans="1:6" ht="33" customHeight="1">
      <c r="A30" s="177" t="s">
        <v>245</v>
      </c>
      <c r="B30" s="78" t="s">
        <v>126</v>
      </c>
      <c r="C30" s="88">
        <v>86.8</v>
      </c>
      <c r="D30" s="88">
        <v>87.4</v>
      </c>
      <c r="E30" s="88">
        <v>90.1</v>
      </c>
    </row>
    <row r="31" spans="1:6" ht="21" customHeight="1">
      <c r="A31" s="176" t="s">
        <v>127</v>
      </c>
      <c r="B31" s="136" t="s">
        <v>128</v>
      </c>
      <c r="C31" s="175">
        <f>SUM(C32)</f>
        <v>454.423</v>
      </c>
      <c r="D31" s="175">
        <f>SUM(D32)</f>
        <v>448.5</v>
      </c>
      <c r="E31" s="175">
        <f>SUM(E32)</f>
        <v>462.09999999999997</v>
      </c>
    </row>
    <row r="32" spans="1:6" ht="66" customHeight="1">
      <c r="A32" s="177" t="s">
        <v>246</v>
      </c>
      <c r="B32" s="180" t="s">
        <v>129</v>
      </c>
      <c r="C32" s="232">
        <f>420.1+0.4+33+0.923</f>
        <v>454.423</v>
      </c>
      <c r="D32" s="233">
        <f>448.1+0.4</f>
        <v>448.5</v>
      </c>
      <c r="E32" s="234">
        <f>461.7+0.4</f>
        <v>462.09999999999997</v>
      </c>
    </row>
    <row r="33" spans="1:5">
      <c r="A33" s="350" t="s">
        <v>309</v>
      </c>
      <c r="B33" s="351" t="s">
        <v>310</v>
      </c>
      <c r="C33" s="352">
        <f>C34</f>
        <v>20</v>
      </c>
      <c r="D33" s="352">
        <f t="shared" ref="D33:E33" si="5">D34</f>
        <v>0</v>
      </c>
      <c r="E33" s="352">
        <f t="shared" si="5"/>
        <v>0</v>
      </c>
    </row>
    <row r="34" spans="1:5">
      <c r="A34" s="353" t="s">
        <v>311</v>
      </c>
      <c r="B34" s="354" t="s">
        <v>57</v>
      </c>
      <c r="C34" s="355">
        <v>20</v>
      </c>
      <c r="D34" s="355">
        <v>0</v>
      </c>
      <c r="E34" s="355">
        <v>0</v>
      </c>
    </row>
  </sheetData>
  <mergeCells count="7">
    <mergeCell ref="C6:E6"/>
    <mergeCell ref="A6:A7"/>
    <mergeCell ref="B6:B7"/>
    <mergeCell ref="A3:E3"/>
    <mergeCell ref="D1:E1"/>
    <mergeCell ref="C5:E5"/>
    <mergeCell ref="C2:E2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17"/>
  <sheetViews>
    <sheetView view="pageBreakPreview" zoomScaleNormal="75" zoomScaleSheetLayoutView="100" workbookViewId="0">
      <selection activeCell="J9" sqref="J9:K9"/>
    </sheetView>
  </sheetViews>
  <sheetFormatPr defaultColWidth="8.5703125" defaultRowHeight="15.75"/>
  <cols>
    <col min="1" max="1" width="73.5703125" style="124" customWidth="1"/>
    <col min="2" max="2" width="6.7109375" style="161" customWidth="1"/>
    <col min="3" max="3" width="6.28515625" style="161" customWidth="1"/>
    <col min="4" max="4" width="6.5703125" style="161" customWidth="1"/>
    <col min="5" max="5" width="5.140625" style="161" customWidth="1"/>
    <col min="6" max="6" width="6" style="161" customWidth="1"/>
    <col min="7" max="7" width="10" style="161" customWidth="1"/>
    <col min="8" max="8" width="6" style="161" customWidth="1"/>
    <col min="9" max="9" width="16.28515625" style="161" customWidth="1"/>
    <col min="10" max="10" width="12" style="92" customWidth="1"/>
    <col min="11" max="11" width="13.5703125" style="92" customWidth="1"/>
    <col min="12" max="12" width="61.85546875" style="162" customWidth="1"/>
    <col min="13" max="13" width="11" style="92" customWidth="1"/>
    <col min="14" max="16384" width="8.5703125" style="92"/>
  </cols>
  <sheetData>
    <row r="1" spans="1:11">
      <c r="C1" s="126"/>
      <c r="D1" s="126"/>
      <c r="E1" s="126"/>
      <c r="F1" s="126"/>
      <c r="G1" s="126"/>
      <c r="I1" s="307" t="s">
        <v>63</v>
      </c>
      <c r="J1" s="307"/>
      <c r="K1" s="307"/>
    </row>
    <row r="2" spans="1:11" ht="119.25" customHeight="1">
      <c r="H2" s="229"/>
      <c r="I2" s="306" t="s">
        <v>283</v>
      </c>
      <c r="J2" s="306"/>
      <c r="K2" s="306"/>
    </row>
    <row r="3" spans="1:11" ht="100.5" customHeight="1">
      <c r="A3" s="308" t="s">
        <v>284</v>
      </c>
      <c r="B3" s="308"/>
      <c r="C3" s="308"/>
      <c r="D3" s="308"/>
      <c r="E3" s="308"/>
      <c r="F3" s="308"/>
      <c r="G3" s="308"/>
      <c r="H3" s="308"/>
      <c r="I3" s="308"/>
      <c r="J3" s="308"/>
      <c r="K3" s="308"/>
    </row>
    <row r="4" spans="1:11">
      <c r="A4" s="163"/>
      <c r="B4" s="163"/>
      <c r="C4" s="163"/>
      <c r="D4" s="163"/>
      <c r="E4" s="163"/>
      <c r="F4" s="163"/>
      <c r="G4" s="163"/>
      <c r="H4" s="163"/>
      <c r="I4" s="163"/>
      <c r="J4" s="163"/>
      <c r="K4" s="163"/>
    </row>
    <row r="5" spans="1:11" ht="31.5" customHeight="1">
      <c r="A5" s="309" t="s">
        <v>16</v>
      </c>
      <c r="B5" s="309" t="s">
        <v>17</v>
      </c>
      <c r="C5" s="309" t="s">
        <v>18</v>
      </c>
      <c r="D5" s="309" t="s">
        <v>19</v>
      </c>
      <c r="E5" s="309"/>
      <c r="F5" s="309"/>
      <c r="G5" s="309"/>
      <c r="H5" s="309" t="s">
        <v>20</v>
      </c>
      <c r="I5" s="298" t="s">
        <v>67</v>
      </c>
      <c r="J5" s="298"/>
      <c r="K5" s="298"/>
    </row>
    <row r="6" spans="1:11" ht="31.5" customHeight="1">
      <c r="A6" s="309"/>
      <c r="B6" s="309"/>
      <c r="C6" s="309"/>
      <c r="D6" s="309"/>
      <c r="E6" s="309"/>
      <c r="F6" s="309"/>
      <c r="G6" s="309"/>
      <c r="H6" s="309"/>
      <c r="I6" s="225" t="s">
        <v>211</v>
      </c>
      <c r="J6" s="225" t="s">
        <v>212</v>
      </c>
      <c r="K6" s="225" t="s">
        <v>276</v>
      </c>
    </row>
    <row r="7" spans="1:11" ht="14.25" customHeight="1">
      <c r="A7" s="94">
        <v>1</v>
      </c>
      <c r="B7" s="94">
        <v>2</v>
      </c>
      <c r="C7" s="94">
        <v>3</v>
      </c>
      <c r="D7" s="94">
        <v>4</v>
      </c>
      <c r="E7" s="94">
        <v>5</v>
      </c>
      <c r="F7" s="94">
        <v>6</v>
      </c>
      <c r="G7" s="94">
        <v>7</v>
      </c>
      <c r="H7" s="94">
        <v>8</v>
      </c>
      <c r="I7" s="116">
        <v>9</v>
      </c>
      <c r="J7" s="116">
        <v>10</v>
      </c>
      <c r="K7" s="116">
        <v>11</v>
      </c>
    </row>
    <row r="8" spans="1:11" ht="18" customHeight="1">
      <c r="A8" s="164" t="s">
        <v>29</v>
      </c>
      <c r="B8" s="165"/>
      <c r="C8" s="165"/>
      <c r="D8" s="165"/>
      <c r="E8" s="165"/>
      <c r="F8" s="165"/>
      <c r="G8" s="165"/>
      <c r="H8" s="165"/>
      <c r="I8" s="166">
        <f>I9+I55+I70+I77+I97+I104+I64</f>
        <v>2139.1971399999998</v>
      </c>
      <c r="J8" s="166">
        <f>J9+J55+J70+J77+J97+J104+J64+J111</f>
        <v>1205.8</v>
      </c>
      <c r="K8" s="166">
        <f>K9+K55+K70+K77+K97+K104+K64+K111</f>
        <v>1198.9000000000003</v>
      </c>
    </row>
    <row r="9" spans="1:11" ht="18" customHeight="1">
      <c r="A9" s="129" t="s">
        <v>21</v>
      </c>
      <c r="B9" s="79" t="s">
        <v>22</v>
      </c>
      <c r="C9" s="79"/>
      <c r="D9" s="90"/>
      <c r="E9" s="90"/>
      <c r="F9" s="90"/>
      <c r="G9" s="90"/>
      <c r="H9" s="130"/>
      <c r="I9" s="137">
        <f>I10+I19+I50+I38+I44</f>
        <v>965.1</v>
      </c>
      <c r="J9" s="137">
        <f>J10+J19+J50+J44</f>
        <v>477.3</v>
      </c>
      <c r="K9" s="137">
        <f>K10+K19+K50+K44</f>
        <v>419.9</v>
      </c>
    </row>
    <row r="10" spans="1:11" ht="31.5">
      <c r="A10" s="136" t="s">
        <v>68</v>
      </c>
      <c r="B10" s="90" t="s">
        <v>22</v>
      </c>
      <c r="C10" s="90" t="s">
        <v>61</v>
      </c>
      <c r="D10" s="90"/>
      <c r="E10" s="90"/>
      <c r="F10" s="90"/>
      <c r="G10" s="90"/>
      <c r="H10" s="91"/>
      <c r="I10" s="137">
        <f t="shared" ref="I10:K14" si="0">I11</f>
        <v>346.1</v>
      </c>
      <c r="J10" s="137">
        <f t="shared" si="0"/>
        <v>134.5</v>
      </c>
      <c r="K10" s="137">
        <f t="shared" si="0"/>
        <v>135.19999999999999</v>
      </c>
    </row>
    <row r="11" spans="1:11">
      <c r="A11" s="86" t="s">
        <v>209</v>
      </c>
      <c r="B11" s="5" t="s">
        <v>22</v>
      </c>
      <c r="C11" s="5" t="s">
        <v>61</v>
      </c>
      <c r="D11" s="5" t="s">
        <v>69</v>
      </c>
      <c r="E11" s="5"/>
      <c r="F11" s="5"/>
      <c r="G11" s="5"/>
      <c r="H11" s="76"/>
      <c r="I11" s="138">
        <f t="shared" si="0"/>
        <v>346.1</v>
      </c>
      <c r="J11" s="138">
        <f t="shared" si="0"/>
        <v>134.5</v>
      </c>
      <c r="K11" s="138">
        <f t="shared" si="0"/>
        <v>135.19999999999999</v>
      </c>
    </row>
    <row r="12" spans="1:11">
      <c r="A12" s="78" t="s">
        <v>207</v>
      </c>
      <c r="B12" s="5" t="s">
        <v>22</v>
      </c>
      <c r="C12" s="5" t="s">
        <v>61</v>
      </c>
      <c r="D12" s="5">
        <v>65</v>
      </c>
      <c r="E12" s="5">
        <v>1</v>
      </c>
      <c r="F12" s="90"/>
      <c r="G12" s="90"/>
      <c r="H12" s="91"/>
      <c r="I12" s="138">
        <f>I13+I16</f>
        <v>346.1</v>
      </c>
      <c r="J12" s="138">
        <f t="shared" ref="J12:K12" si="1">J13+J16</f>
        <v>134.5</v>
      </c>
      <c r="K12" s="138">
        <f t="shared" si="1"/>
        <v>135.19999999999999</v>
      </c>
    </row>
    <row r="13" spans="1:11">
      <c r="A13" s="89" t="s">
        <v>149</v>
      </c>
      <c r="B13" s="74" t="s">
        <v>22</v>
      </c>
      <c r="C13" s="74" t="s">
        <v>61</v>
      </c>
      <c r="D13" s="74" t="s">
        <v>69</v>
      </c>
      <c r="E13" s="74" t="s">
        <v>34</v>
      </c>
      <c r="F13" s="74" t="s">
        <v>71</v>
      </c>
      <c r="G13" s="74" t="s">
        <v>72</v>
      </c>
      <c r="H13" s="91"/>
      <c r="I13" s="138">
        <f t="shared" si="0"/>
        <v>263.10000000000002</v>
      </c>
      <c r="J13" s="138">
        <f t="shared" si="0"/>
        <v>134.5</v>
      </c>
      <c r="K13" s="138">
        <f t="shared" si="0"/>
        <v>135.19999999999999</v>
      </c>
    </row>
    <row r="14" spans="1:11" ht="63">
      <c r="A14" s="89" t="s">
        <v>141</v>
      </c>
      <c r="B14" s="74" t="s">
        <v>22</v>
      </c>
      <c r="C14" s="74" t="s">
        <v>61</v>
      </c>
      <c r="D14" s="74" t="s">
        <v>69</v>
      </c>
      <c r="E14" s="74" t="s">
        <v>34</v>
      </c>
      <c r="F14" s="74" t="s">
        <v>71</v>
      </c>
      <c r="G14" s="74" t="s">
        <v>72</v>
      </c>
      <c r="H14" s="76" t="s">
        <v>143</v>
      </c>
      <c r="I14" s="138">
        <f t="shared" si="0"/>
        <v>263.10000000000002</v>
      </c>
      <c r="J14" s="138">
        <f t="shared" si="0"/>
        <v>134.5</v>
      </c>
      <c r="K14" s="138">
        <f t="shared" si="0"/>
        <v>135.19999999999999</v>
      </c>
    </row>
    <row r="15" spans="1:11" ht="36" customHeight="1">
      <c r="A15" s="89" t="s">
        <v>142</v>
      </c>
      <c r="B15" s="74" t="s">
        <v>22</v>
      </c>
      <c r="C15" s="74" t="s">
        <v>61</v>
      </c>
      <c r="D15" s="74" t="s">
        <v>69</v>
      </c>
      <c r="E15" s="74" t="s">
        <v>34</v>
      </c>
      <c r="F15" s="74" t="s">
        <v>71</v>
      </c>
      <c r="G15" s="74" t="s">
        <v>72</v>
      </c>
      <c r="H15" s="76" t="s">
        <v>144</v>
      </c>
      <c r="I15" s="138">
        <f>'Прил 5'!J16</f>
        <v>263.10000000000002</v>
      </c>
      <c r="J15" s="138">
        <f>'Прил 5'!K16</f>
        <v>134.5</v>
      </c>
      <c r="K15" s="138">
        <f>'Прил 5'!L16</f>
        <v>135.19999999999999</v>
      </c>
    </row>
    <row r="16" spans="1:11" ht="36" customHeight="1">
      <c r="A16" s="78" t="s">
        <v>271</v>
      </c>
      <c r="B16" s="74" t="s">
        <v>22</v>
      </c>
      <c r="C16" s="74" t="s">
        <v>61</v>
      </c>
      <c r="D16" s="74" t="s">
        <v>69</v>
      </c>
      <c r="E16" s="74" t="s">
        <v>34</v>
      </c>
      <c r="F16" s="74" t="s">
        <v>71</v>
      </c>
      <c r="G16" s="74" t="s">
        <v>270</v>
      </c>
      <c r="H16" s="76"/>
      <c r="I16" s="138">
        <f>I17</f>
        <v>83</v>
      </c>
      <c r="J16" s="138">
        <f t="shared" ref="J16:K17" si="2">J17</f>
        <v>0</v>
      </c>
      <c r="K16" s="138">
        <f t="shared" si="2"/>
        <v>0</v>
      </c>
    </row>
    <row r="17" spans="1:12" ht="36" customHeight="1">
      <c r="A17" s="89" t="s">
        <v>141</v>
      </c>
      <c r="B17" s="74" t="s">
        <v>22</v>
      </c>
      <c r="C17" s="74" t="s">
        <v>61</v>
      </c>
      <c r="D17" s="74" t="s">
        <v>69</v>
      </c>
      <c r="E17" s="74" t="s">
        <v>34</v>
      </c>
      <c r="F17" s="74" t="s">
        <v>71</v>
      </c>
      <c r="G17" s="74" t="s">
        <v>270</v>
      </c>
      <c r="H17" s="76" t="s">
        <v>143</v>
      </c>
      <c r="I17" s="138">
        <f>I18</f>
        <v>83</v>
      </c>
      <c r="J17" s="138">
        <f t="shared" si="2"/>
        <v>0</v>
      </c>
      <c r="K17" s="138">
        <f t="shared" si="2"/>
        <v>0</v>
      </c>
    </row>
    <row r="18" spans="1:12" ht="36" customHeight="1">
      <c r="A18" s="89" t="s">
        <v>142</v>
      </c>
      <c r="B18" s="74" t="s">
        <v>22</v>
      </c>
      <c r="C18" s="74" t="s">
        <v>61</v>
      </c>
      <c r="D18" s="74" t="s">
        <v>69</v>
      </c>
      <c r="E18" s="74" t="s">
        <v>34</v>
      </c>
      <c r="F18" s="74" t="s">
        <v>71</v>
      </c>
      <c r="G18" s="74" t="s">
        <v>270</v>
      </c>
      <c r="H18" s="76" t="s">
        <v>144</v>
      </c>
      <c r="I18" s="138">
        <f>'Прил 5'!J19</f>
        <v>83</v>
      </c>
      <c r="J18" s="138">
        <f>'Прил 5'!K19</f>
        <v>0</v>
      </c>
      <c r="K18" s="138">
        <f>'Прил 5'!L19</f>
        <v>0</v>
      </c>
    </row>
    <row r="19" spans="1:12" ht="47.25">
      <c r="A19" s="139" t="s">
        <v>102</v>
      </c>
      <c r="B19" s="90" t="s">
        <v>22</v>
      </c>
      <c r="C19" s="90" t="s">
        <v>23</v>
      </c>
      <c r="D19" s="90"/>
      <c r="E19" s="90"/>
      <c r="F19" s="90"/>
      <c r="G19" s="90"/>
      <c r="H19" s="91"/>
      <c r="I19" s="137">
        <f>I20+I33</f>
        <v>614</v>
      </c>
      <c r="J19" s="137">
        <f>J20+J33</f>
        <v>340.8</v>
      </c>
      <c r="K19" s="137">
        <f>K20+K33</f>
        <v>283.7</v>
      </c>
    </row>
    <row r="20" spans="1:12">
      <c r="A20" s="86" t="s">
        <v>209</v>
      </c>
      <c r="B20" s="5" t="s">
        <v>22</v>
      </c>
      <c r="C20" s="5" t="s">
        <v>23</v>
      </c>
      <c r="D20" s="5" t="s">
        <v>69</v>
      </c>
      <c r="E20" s="5"/>
      <c r="F20" s="5"/>
      <c r="G20" s="5"/>
      <c r="H20" s="76"/>
      <c r="I20" s="138">
        <f>I21</f>
        <v>613.79999999999995</v>
      </c>
      <c r="J20" s="138">
        <f>J21</f>
        <v>340.6</v>
      </c>
      <c r="K20" s="138">
        <f>K21</f>
        <v>283.5</v>
      </c>
    </row>
    <row r="21" spans="1:12" ht="31.5">
      <c r="A21" s="86" t="s">
        <v>210</v>
      </c>
      <c r="B21" s="74" t="s">
        <v>22</v>
      </c>
      <c r="C21" s="74" t="s">
        <v>23</v>
      </c>
      <c r="D21" s="74" t="s">
        <v>69</v>
      </c>
      <c r="E21" s="74" t="s">
        <v>35</v>
      </c>
      <c r="F21" s="90"/>
      <c r="G21" s="90"/>
      <c r="H21" s="91"/>
      <c r="I21" s="138">
        <f>I22+I25+I30</f>
        <v>613.79999999999995</v>
      </c>
      <c r="J21" s="138">
        <f t="shared" ref="J21:K21" si="3">J22+J25+J30</f>
        <v>340.6</v>
      </c>
      <c r="K21" s="138">
        <f t="shared" si="3"/>
        <v>283.5</v>
      </c>
    </row>
    <row r="22" spans="1:12" ht="33" customHeight="1">
      <c r="A22" s="89" t="s">
        <v>73</v>
      </c>
      <c r="B22" s="74" t="s">
        <v>22</v>
      </c>
      <c r="C22" s="74" t="s">
        <v>23</v>
      </c>
      <c r="D22" s="74" t="s">
        <v>69</v>
      </c>
      <c r="E22" s="74" t="s">
        <v>35</v>
      </c>
      <c r="F22" s="74" t="s">
        <v>71</v>
      </c>
      <c r="G22" s="74" t="s">
        <v>74</v>
      </c>
      <c r="H22" s="91"/>
      <c r="I22" s="138">
        <f t="shared" ref="I22:K23" si="4">I23</f>
        <v>279</v>
      </c>
      <c r="J22" s="138">
        <f t="shared" si="4"/>
        <v>260.5</v>
      </c>
      <c r="K22" s="138">
        <f t="shared" si="4"/>
        <v>145.69999999999999</v>
      </c>
    </row>
    <row r="23" spans="1:12" ht="63">
      <c r="A23" s="89" t="s">
        <v>141</v>
      </c>
      <c r="B23" s="74" t="s">
        <v>22</v>
      </c>
      <c r="C23" s="74" t="s">
        <v>23</v>
      </c>
      <c r="D23" s="74" t="s">
        <v>69</v>
      </c>
      <c r="E23" s="74" t="s">
        <v>35</v>
      </c>
      <c r="F23" s="74" t="s">
        <v>71</v>
      </c>
      <c r="G23" s="74" t="s">
        <v>74</v>
      </c>
      <c r="H23" s="76" t="s">
        <v>143</v>
      </c>
      <c r="I23" s="138">
        <f t="shared" si="4"/>
        <v>279</v>
      </c>
      <c r="J23" s="138">
        <f t="shared" si="4"/>
        <v>260.5</v>
      </c>
      <c r="K23" s="138">
        <f t="shared" si="4"/>
        <v>145.69999999999999</v>
      </c>
    </row>
    <row r="24" spans="1:12" ht="31.5">
      <c r="A24" s="89" t="s">
        <v>142</v>
      </c>
      <c r="B24" s="74" t="s">
        <v>22</v>
      </c>
      <c r="C24" s="74" t="s">
        <v>23</v>
      </c>
      <c r="D24" s="74" t="s">
        <v>69</v>
      </c>
      <c r="E24" s="74" t="s">
        <v>35</v>
      </c>
      <c r="F24" s="74" t="s">
        <v>71</v>
      </c>
      <c r="G24" s="74" t="s">
        <v>74</v>
      </c>
      <c r="H24" s="76" t="s">
        <v>144</v>
      </c>
      <c r="I24" s="138">
        <f>'Прил 5'!J25</f>
        <v>279</v>
      </c>
      <c r="J24" s="138">
        <f>'Прил 5'!K25</f>
        <v>260.5</v>
      </c>
      <c r="K24" s="138">
        <f>'Прил 5'!L25</f>
        <v>145.69999999999999</v>
      </c>
    </row>
    <row r="25" spans="1:12" s="161" customFormat="1">
      <c r="A25" s="78" t="s">
        <v>75</v>
      </c>
      <c r="B25" s="74" t="s">
        <v>22</v>
      </c>
      <c r="C25" s="74" t="s">
        <v>23</v>
      </c>
      <c r="D25" s="74" t="s">
        <v>69</v>
      </c>
      <c r="E25" s="74" t="s">
        <v>35</v>
      </c>
      <c r="F25" s="74" t="s">
        <v>71</v>
      </c>
      <c r="G25" s="74" t="s">
        <v>76</v>
      </c>
      <c r="H25" s="76"/>
      <c r="I25" s="138">
        <f>I26+I28</f>
        <v>234.8</v>
      </c>
      <c r="J25" s="138">
        <f>J26+J28</f>
        <v>80.099999999999994</v>
      </c>
      <c r="K25" s="138">
        <f>K26+K28</f>
        <v>137.80000000000001</v>
      </c>
      <c r="L25" s="167"/>
    </row>
    <row r="26" spans="1:12" s="127" customFormat="1" ht="31.5">
      <c r="A26" s="78" t="s">
        <v>137</v>
      </c>
      <c r="B26" s="74" t="s">
        <v>22</v>
      </c>
      <c r="C26" s="74" t="s">
        <v>23</v>
      </c>
      <c r="D26" s="74" t="s">
        <v>69</v>
      </c>
      <c r="E26" s="74" t="s">
        <v>35</v>
      </c>
      <c r="F26" s="74" t="s">
        <v>71</v>
      </c>
      <c r="G26" s="74" t="s">
        <v>76</v>
      </c>
      <c r="H26" s="76" t="s">
        <v>139</v>
      </c>
      <c r="I26" s="25">
        <f t="shared" ref="I26:K26" si="5">I27</f>
        <v>169</v>
      </c>
      <c r="J26" s="25">
        <f t="shared" si="5"/>
        <v>15</v>
      </c>
      <c r="K26" s="25">
        <f t="shared" si="5"/>
        <v>72</v>
      </c>
      <c r="L26" s="162"/>
    </row>
    <row r="27" spans="1:12" s="127" customFormat="1" ht="31.5">
      <c r="A27" s="78" t="s">
        <v>138</v>
      </c>
      <c r="B27" s="74" t="s">
        <v>22</v>
      </c>
      <c r="C27" s="74" t="s">
        <v>23</v>
      </c>
      <c r="D27" s="74" t="s">
        <v>69</v>
      </c>
      <c r="E27" s="74" t="s">
        <v>35</v>
      </c>
      <c r="F27" s="74" t="s">
        <v>71</v>
      </c>
      <c r="G27" s="74" t="s">
        <v>76</v>
      </c>
      <c r="H27" s="5" t="s">
        <v>140</v>
      </c>
      <c r="I27" s="159">
        <f>'Прил 5'!J28</f>
        <v>169</v>
      </c>
      <c r="J27" s="159">
        <f>'Прил 5'!K28</f>
        <v>15</v>
      </c>
      <c r="K27" s="159">
        <f>'Прил 5'!L28</f>
        <v>72</v>
      </c>
      <c r="L27" s="162"/>
    </row>
    <row r="28" spans="1:12" s="127" customFormat="1">
      <c r="A28" s="85" t="s">
        <v>145</v>
      </c>
      <c r="B28" s="5" t="s">
        <v>22</v>
      </c>
      <c r="C28" s="5" t="s">
        <v>23</v>
      </c>
      <c r="D28" s="74" t="s">
        <v>69</v>
      </c>
      <c r="E28" s="74" t="s">
        <v>35</v>
      </c>
      <c r="F28" s="74" t="s">
        <v>71</v>
      </c>
      <c r="G28" s="74" t="s">
        <v>76</v>
      </c>
      <c r="H28" s="82" t="s">
        <v>146</v>
      </c>
      <c r="I28" s="159">
        <f>I29</f>
        <v>65.8</v>
      </c>
      <c r="J28" s="159">
        <f>J29</f>
        <v>65.099999999999994</v>
      </c>
      <c r="K28" s="159">
        <f>K29</f>
        <v>65.8</v>
      </c>
      <c r="L28" s="162" t="s">
        <v>36</v>
      </c>
    </row>
    <row r="29" spans="1:12" s="127" customFormat="1">
      <c r="A29" s="85" t="s">
        <v>147</v>
      </c>
      <c r="B29" s="5" t="s">
        <v>22</v>
      </c>
      <c r="C29" s="5" t="s">
        <v>23</v>
      </c>
      <c r="D29" s="5" t="s">
        <v>69</v>
      </c>
      <c r="E29" s="74" t="s">
        <v>35</v>
      </c>
      <c r="F29" s="74" t="s">
        <v>71</v>
      </c>
      <c r="G29" s="74" t="s">
        <v>76</v>
      </c>
      <c r="H29" s="82" t="s">
        <v>148</v>
      </c>
      <c r="I29" s="159">
        <f>'Прил 5'!J30</f>
        <v>65.8</v>
      </c>
      <c r="J29" s="159">
        <f>'Прил 5'!K30</f>
        <v>65.099999999999994</v>
      </c>
      <c r="K29" s="159">
        <f>'Прил 5'!L30</f>
        <v>65.8</v>
      </c>
      <c r="L29" s="162"/>
    </row>
    <row r="30" spans="1:12" s="127" customFormat="1" ht="47.25">
      <c r="A30" s="78" t="s">
        <v>271</v>
      </c>
      <c r="B30" s="5" t="s">
        <v>22</v>
      </c>
      <c r="C30" s="5" t="s">
        <v>23</v>
      </c>
      <c r="D30" s="76" t="s">
        <v>69</v>
      </c>
      <c r="E30" s="74" t="s">
        <v>35</v>
      </c>
      <c r="F30" s="74" t="s">
        <v>71</v>
      </c>
      <c r="G30" s="74" t="s">
        <v>270</v>
      </c>
      <c r="H30" s="140"/>
      <c r="I30" s="159">
        <f>I31</f>
        <v>100</v>
      </c>
      <c r="J30" s="159">
        <f t="shared" ref="J30:K30" si="6">J31</f>
        <v>0</v>
      </c>
      <c r="K30" s="159">
        <f t="shared" si="6"/>
        <v>0</v>
      </c>
      <c r="L30" s="162"/>
    </row>
    <row r="31" spans="1:12" s="127" customFormat="1" ht="63">
      <c r="A31" s="89" t="s">
        <v>141</v>
      </c>
      <c r="B31" s="5" t="s">
        <v>22</v>
      </c>
      <c r="C31" s="5" t="s">
        <v>23</v>
      </c>
      <c r="D31" s="76" t="s">
        <v>69</v>
      </c>
      <c r="E31" s="74" t="s">
        <v>35</v>
      </c>
      <c r="F31" s="74" t="s">
        <v>71</v>
      </c>
      <c r="G31" s="74" t="s">
        <v>270</v>
      </c>
      <c r="H31" s="140" t="s">
        <v>143</v>
      </c>
      <c r="I31" s="159">
        <f>I32</f>
        <v>100</v>
      </c>
      <c r="J31" s="159">
        <f t="shared" ref="J31:K31" si="7">J32</f>
        <v>0</v>
      </c>
      <c r="K31" s="159">
        <f t="shared" si="7"/>
        <v>0</v>
      </c>
      <c r="L31" s="162"/>
    </row>
    <row r="32" spans="1:12" s="127" customFormat="1" ht="31.5">
      <c r="A32" s="89" t="s">
        <v>142</v>
      </c>
      <c r="B32" s="5" t="s">
        <v>22</v>
      </c>
      <c r="C32" s="5" t="s">
        <v>23</v>
      </c>
      <c r="D32" s="76" t="s">
        <v>69</v>
      </c>
      <c r="E32" s="74" t="s">
        <v>35</v>
      </c>
      <c r="F32" s="74" t="s">
        <v>71</v>
      </c>
      <c r="G32" s="74" t="s">
        <v>270</v>
      </c>
      <c r="H32" s="140" t="s">
        <v>144</v>
      </c>
      <c r="I32" s="159">
        <f>'Прил 5'!J33</f>
        <v>100</v>
      </c>
      <c r="J32" s="159">
        <f>'Прил 5'!K33</f>
        <v>0</v>
      </c>
      <c r="K32" s="159">
        <f>'Прил 5'!L33</f>
        <v>0</v>
      </c>
      <c r="L32" s="162"/>
    </row>
    <row r="33" spans="1:12" s="125" customFormat="1" ht="47.25">
      <c r="A33" s="86" t="s">
        <v>248</v>
      </c>
      <c r="B33" s="5" t="s">
        <v>22</v>
      </c>
      <c r="C33" s="5" t="s">
        <v>23</v>
      </c>
      <c r="D33" s="76">
        <v>89</v>
      </c>
      <c r="E33" s="74"/>
      <c r="F33" s="74"/>
      <c r="G33" s="74"/>
      <c r="H33" s="140"/>
      <c r="I33" s="159">
        <f>I34</f>
        <v>0.2</v>
      </c>
      <c r="J33" s="159">
        <f t="shared" ref="J33:K36" si="8">J34</f>
        <v>0.2</v>
      </c>
      <c r="K33" s="159">
        <f t="shared" si="8"/>
        <v>0.2</v>
      </c>
      <c r="L33" s="167"/>
    </row>
    <row r="34" spans="1:12" s="125" customFormat="1" ht="47.25">
      <c r="A34" s="86" t="s">
        <v>249</v>
      </c>
      <c r="B34" s="5" t="s">
        <v>22</v>
      </c>
      <c r="C34" s="5" t="s">
        <v>23</v>
      </c>
      <c r="D34" s="76">
        <v>89</v>
      </c>
      <c r="E34" s="74" t="s">
        <v>34</v>
      </c>
      <c r="F34" s="74"/>
      <c r="G34" s="74"/>
      <c r="H34" s="140"/>
      <c r="I34" s="25">
        <f>I35</f>
        <v>0.2</v>
      </c>
      <c r="J34" s="25">
        <f t="shared" si="8"/>
        <v>0.2</v>
      </c>
      <c r="K34" s="25">
        <f t="shared" si="8"/>
        <v>0.2</v>
      </c>
      <c r="L34" s="167"/>
    </row>
    <row r="35" spans="1:12" ht="94.5">
      <c r="A35" s="142" t="s">
        <v>208</v>
      </c>
      <c r="B35" s="5" t="s">
        <v>22</v>
      </c>
      <c r="C35" s="5" t="s">
        <v>23</v>
      </c>
      <c r="D35" s="76">
        <v>89</v>
      </c>
      <c r="E35" s="74" t="s">
        <v>34</v>
      </c>
      <c r="F35" s="74" t="s">
        <v>71</v>
      </c>
      <c r="G35" s="74" t="s">
        <v>77</v>
      </c>
      <c r="H35" s="140"/>
      <c r="I35" s="25">
        <f>I36</f>
        <v>0.2</v>
      </c>
      <c r="J35" s="25">
        <f t="shared" si="8"/>
        <v>0.2</v>
      </c>
      <c r="K35" s="25">
        <f t="shared" si="8"/>
        <v>0.2</v>
      </c>
    </row>
    <row r="36" spans="1:12" ht="31.5">
      <c r="A36" s="78" t="s">
        <v>137</v>
      </c>
      <c r="B36" s="5" t="s">
        <v>22</v>
      </c>
      <c r="C36" s="5" t="s">
        <v>23</v>
      </c>
      <c r="D36" s="76" t="s">
        <v>82</v>
      </c>
      <c r="E36" s="5" t="s">
        <v>34</v>
      </c>
      <c r="F36" s="74" t="s">
        <v>71</v>
      </c>
      <c r="G36" s="74" t="s">
        <v>77</v>
      </c>
      <c r="H36" s="140" t="s">
        <v>139</v>
      </c>
      <c r="I36" s="25">
        <f>I37</f>
        <v>0.2</v>
      </c>
      <c r="J36" s="25">
        <f t="shared" si="8"/>
        <v>0.2</v>
      </c>
      <c r="K36" s="25">
        <f t="shared" si="8"/>
        <v>0.2</v>
      </c>
    </row>
    <row r="37" spans="1:12" ht="31.5">
      <c r="A37" s="78" t="s">
        <v>138</v>
      </c>
      <c r="B37" s="5" t="s">
        <v>22</v>
      </c>
      <c r="C37" s="5" t="s">
        <v>23</v>
      </c>
      <c r="D37" s="76" t="s">
        <v>82</v>
      </c>
      <c r="E37" s="74" t="s">
        <v>34</v>
      </c>
      <c r="F37" s="74" t="s">
        <v>71</v>
      </c>
      <c r="G37" s="74" t="s">
        <v>77</v>
      </c>
      <c r="H37" s="140" t="s">
        <v>140</v>
      </c>
      <c r="I37" s="25">
        <f>'Прил 5'!J38</f>
        <v>0.2</v>
      </c>
      <c r="J37" s="25">
        <f>'Прил 5'!K38</f>
        <v>0.2</v>
      </c>
      <c r="K37" s="25">
        <f>'Прил 5'!L38</f>
        <v>0.2</v>
      </c>
    </row>
    <row r="38" spans="1:12">
      <c r="A38" s="136" t="s">
        <v>299</v>
      </c>
      <c r="B38" s="90" t="s">
        <v>22</v>
      </c>
      <c r="C38" s="90" t="s">
        <v>302</v>
      </c>
      <c r="D38" s="91"/>
      <c r="E38" s="81"/>
      <c r="F38" s="81"/>
      <c r="G38" s="81"/>
      <c r="H38" s="284"/>
      <c r="I38" s="25">
        <f>I39</f>
        <v>3</v>
      </c>
      <c r="J38" s="25">
        <f t="shared" ref="J38:K42" si="9">J39</f>
        <v>0</v>
      </c>
      <c r="K38" s="25">
        <f t="shared" si="9"/>
        <v>0</v>
      </c>
    </row>
    <row r="39" spans="1:12" ht="47.25">
      <c r="A39" s="86" t="s">
        <v>248</v>
      </c>
      <c r="B39" s="5" t="s">
        <v>22</v>
      </c>
      <c r="C39" s="5" t="s">
        <v>302</v>
      </c>
      <c r="D39" s="76"/>
      <c r="E39" s="74"/>
      <c r="F39" s="74"/>
      <c r="G39" s="74"/>
      <c r="H39" s="140"/>
      <c r="I39" s="25">
        <f>I40</f>
        <v>3</v>
      </c>
      <c r="J39" s="25">
        <f t="shared" si="9"/>
        <v>0</v>
      </c>
      <c r="K39" s="25">
        <f t="shared" si="9"/>
        <v>0</v>
      </c>
    </row>
    <row r="40" spans="1:12" ht="47.25">
      <c r="A40" s="86" t="s">
        <v>249</v>
      </c>
      <c r="B40" s="5" t="s">
        <v>22</v>
      </c>
      <c r="C40" s="5" t="s">
        <v>302</v>
      </c>
      <c r="D40" s="76">
        <v>89</v>
      </c>
      <c r="E40" s="74" t="s">
        <v>34</v>
      </c>
      <c r="F40" s="74"/>
      <c r="G40" s="74"/>
      <c r="H40" s="140"/>
      <c r="I40" s="25">
        <f>I41</f>
        <v>3</v>
      </c>
      <c r="J40" s="25">
        <f t="shared" si="9"/>
        <v>0</v>
      </c>
      <c r="K40" s="25">
        <f t="shared" si="9"/>
        <v>0</v>
      </c>
    </row>
    <row r="41" spans="1:12" ht="31.5">
      <c r="A41" s="78" t="s">
        <v>301</v>
      </c>
      <c r="B41" s="5" t="s">
        <v>22</v>
      </c>
      <c r="C41" s="5" t="s">
        <v>302</v>
      </c>
      <c r="D41" s="76" t="s">
        <v>82</v>
      </c>
      <c r="E41" s="74" t="s">
        <v>34</v>
      </c>
      <c r="F41" s="74" t="s">
        <v>71</v>
      </c>
      <c r="G41" s="74" t="s">
        <v>303</v>
      </c>
      <c r="H41" s="140"/>
      <c r="I41" s="25">
        <f>I42</f>
        <v>3</v>
      </c>
      <c r="J41" s="25">
        <f t="shared" si="9"/>
        <v>0</v>
      </c>
      <c r="K41" s="25">
        <f t="shared" si="9"/>
        <v>0</v>
      </c>
    </row>
    <row r="42" spans="1:12">
      <c r="A42" s="78" t="s">
        <v>145</v>
      </c>
      <c r="B42" s="5" t="s">
        <v>22</v>
      </c>
      <c r="C42" s="5" t="s">
        <v>302</v>
      </c>
      <c r="D42" s="76" t="s">
        <v>82</v>
      </c>
      <c r="E42" s="74" t="s">
        <v>34</v>
      </c>
      <c r="F42" s="74" t="s">
        <v>71</v>
      </c>
      <c r="G42" s="74" t="s">
        <v>303</v>
      </c>
      <c r="H42" s="140" t="s">
        <v>146</v>
      </c>
      <c r="I42" s="25">
        <f>I43</f>
        <v>3</v>
      </c>
      <c r="J42" s="25">
        <f t="shared" si="9"/>
        <v>0</v>
      </c>
      <c r="K42" s="25">
        <f t="shared" si="9"/>
        <v>0</v>
      </c>
    </row>
    <row r="43" spans="1:12">
      <c r="A43" s="78" t="s">
        <v>300</v>
      </c>
      <c r="B43" s="5" t="s">
        <v>22</v>
      </c>
      <c r="C43" s="5" t="s">
        <v>302</v>
      </c>
      <c r="D43" s="76" t="s">
        <v>82</v>
      </c>
      <c r="E43" s="74" t="s">
        <v>34</v>
      </c>
      <c r="F43" s="74" t="s">
        <v>71</v>
      </c>
      <c r="G43" s="74" t="s">
        <v>303</v>
      </c>
      <c r="H43" s="140" t="s">
        <v>304</v>
      </c>
      <c r="I43" s="25">
        <f>'Прил 5'!J44</f>
        <v>3</v>
      </c>
      <c r="J43" s="25">
        <f>'Прил 5'!K44</f>
        <v>0</v>
      </c>
      <c r="K43" s="25">
        <f>'Прил 5'!L44</f>
        <v>0</v>
      </c>
    </row>
    <row r="44" spans="1:12">
      <c r="A44" s="136" t="s">
        <v>78</v>
      </c>
      <c r="B44" s="90" t="s">
        <v>22</v>
      </c>
      <c r="C44" s="90" t="s">
        <v>79</v>
      </c>
      <c r="D44" s="91"/>
      <c r="E44" s="81"/>
      <c r="F44" s="81"/>
      <c r="G44" s="77"/>
      <c r="H44" s="77"/>
      <c r="I44" s="154">
        <f>I45</f>
        <v>1</v>
      </c>
      <c r="J44" s="154">
        <f t="shared" ref="J44:K44" si="10">J45</f>
        <v>1</v>
      </c>
      <c r="K44" s="154">
        <f t="shared" si="10"/>
        <v>1</v>
      </c>
    </row>
    <row r="45" spans="1:12" ht="47.25">
      <c r="A45" s="86" t="s">
        <v>248</v>
      </c>
      <c r="B45" s="74" t="s">
        <v>22</v>
      </c>
      <c r="C45" s="74" t="s">
        <v>79</v>
      </c>
      <c r="D45" s="76">
        <v>89</v>
      </c>
      <c r="E45" s="74"/>
      <c r="F45" s="74"/>
      <c r="G45" s="77"/>
      <c r="H45" s="77"/>
      <c r="I45" s="25">
        <f>I46</f>
        <v>1</v>
      </c>
      <c r="J45" s="25">
        <f t="shared" ref="J45:K48" si="11">J46</f>
        <v>1</v>
      </c>
      <c r="K45" s="25">
        <f t="shared" si="11"/>
        <v>1</v>
      </c>
      <c r="L45" s="167"/>
    </row>
    <row r="46" spans="1:12" s="127" customFormat="1" ht="47.25">
      <c r="A46" s="86" t="s">
        <v>249</v>
      </c>
      <c r="B46" s="74" t="s">
        <v>22</v>
      </c>
      <c r="C46" s="74" t="s">
        <v>79</v>
      </c>
      <c r="D46" s="76">
        <v>89</v>
      </c>
      <c r="E46" s="74" t="s">
        <v>34</v>
      </c>
      <c r="F46" s="74"/>
      <c r="G46" s="77"/>
      <c r="H46" s="77"/>
      <c r="I46" s="25">
        <f>I47</f>
        <v>1</v>
      </c>
      <c r="J46" s="25">
        <f t="shared" si="11"/>
        <v>1</v>
      </c>
      <c r="K46" s="25">
        <f t="shared" si="11"/>
        <v>1</v>
      </c>
      <c r="L46" s="167"/>
    </row>
    <row r="47" spans="1:12" s="127" customFormat="1" ht="31.5">
      <c r="A47" s="78" t="s">
        <v>250</v>
      </c>
      <c r="B47" s="74" t="s">
        <v>22</v>
      </c>
      <c r="C47" s="74" t="s">
        <v>79</v>
      </c>
      <c r="D47" s="76">
        <v>89</v>
      </c>
      <c r="E47" s="74" t="s">
        <v>34</v>
      </c>
      <c r="F47" s="74" t="s">
        <v>71</v>
      </c>
      <c r="G47" s="74" t="s">
        <v>80</v>
      </c>
      <c r="H47" s="77"/>
      <c r="I47" s="25">
        <f>I48</f>
        <v>1</v>
      </c>
      <c r="J47" s="25">
        <f t="shared" si="11"/>
        <v>1</v>
      </c>
      <c r="K47" s="25">
        <f t="shared" si="11"/>
        <v>1</v>
      </c>
      <c r="L47" s="162"/>
    </row>
    <row r="48" spans="1:12" s="133" customFormat="1">
      <c r="A48" s="85" t="s">
        <v>145</v>
      </c>
      <c r="B48" s="74" t="s">
        <v>22</v>
      </c>
      <c r="C48" s="74" t="s">
        <v>79</v>
      </c>
      <c r="D48" s="76">
        <v>89</v>
      </c>
      <c r="E48" s="74" t="s">
        <v>34</v>
      </c>
      <c r="F48" s="74" t="s">
        <v>71</v>
      </c>
      <c r="G48" s="74" t="s">
        <v>80</v>
      </c>
      <c r="H48" s="77" t="s">
        <v>146</v>
      </c>
      <c r="I48" s="25">
        <f>I49</f>
        <v>1</v>
      </c>
      <c r="J48" s="25">
        <f t="shared" si="11"/>
        <v>1</v>
      </c>
      <c r="K48" s="25">
        <f t="shared" si="11"/>
        <v>1</v>
      </c>
      <c r="L48" s="162"/>
    </row>
    <row r="49" spans="1:12" s="127" customFormat="1">
      <c r="A49" s="78" t="s">
        <v>81</v>
      </c>
      <c r="B49" s="74" t="s">
        <v>22</v>
      </c>
      <c r="C49" s="74" t="s">
        <v>79</v>
      </c>
      <c r="D49" s="74" t="s">
        <v>82</v>
      </c>
      <c r="E49" s="74" t="s">
        <v>34</v>
      </c>
      <c r="F49" s="74" t="s">
        <v>71</v>
      </c>
      <c r="G49" s="74" t="s">
        <v>80</v>
      </c>
      <c r="H49" s="77" t="s">
        <v>83</v>
      </c>
      <c r="I49" s="25">
        <f>'Прил 5'!J50</f>
        <v>1</v>
      </c>
      <c r="J49" s="25">
        <f>'Прил 5'!K50</f>
        <v>1</v>
      </c>
      <c r="K49" s="25">
        <f>'Прил 5'!L50</f>
        <v>1</v>
      </c>
      <c r="L49" s="162"/>
    </row>
    <row r="50" spans="1:12" s="127" customFormat="1">
      <c r="A50" s="78" t="s">
        <v>255</v>
      </c>
      <c r="B50" s="80" t="s">
        <v>22</v>
      </c>
      <c r="C50" s="81" t="s">
        <v>66</v>
      </c>
      <c r="D50" s="5"/>
      <c r="E50" s="5"/>
      <c r="F50" s="5"/>
      <c r="G50" s="5"/>
      <c r="H50" s="82"/>
      <c r="I50" s="154">
        <f>I51</f>
        <v>1</v>
      </c>
      <c r="J50" s="154">
        <f t="shared" ref="J50:K50" si="12">J51</f>
        <v>1</v>
      </c>
      <c r="K50" s="154">
        <f t="shared" si="12"/>
        <v>0</v>
      </c>
      <c r="L50" s="162"/>
    </row>
    <row r="51" spans="1:12" s="127" customFormat="1" ht="31.5">
      <c r="A51" s="83" t="s">
        <v>259</v>
      </c>
      <c r="B51" s="5" t="s">
        <v>22</v>
      </c>
      <c r="C51" s="5" t="s">
        <v>66</v>
      </c>
      <c r="D51" s="5" t="s">
        <v>22</v>
      </c>
      <c r="E51" s="5"/>
      <c r="F51" s="5"/>
      <c r="G51" s="5"/>
      <c r="H51" s="82"/>
      <c r="I51" s="25">
        <f>I52</f>
        <v>1</v>
      </c>
      <c r="J51" s="25">
        <f t="shared" ref="J51:K53" si="13">J52</f>
        <v>1</v>
      </c>
      <c r="K51" s="25">
        <f t="shared" si="13"/>
        <v>0</v>
      </c>
      <c r="L51" s="162"/>
    </row>
    <row r="52" spans="1:12" s="127" customFormat="1">
      <c r="A52" s="83" t="s">
        <v>256</v>
      </c>
      <c r="B52" s="5" t="s">
        <v>22</v>
      </c>
      <c r="C52" s="5" t="s">
        <v>66</v>
      </c>
      <c r="D52" s="5" t="s">
        <v>22</v>
      </c>
      <c r="E52" s="5" t="s">
        <v>257</v>
      </c>
      <c r="F52" s="5" t="s">
        <v>71</v>
      </c>
      <c r="G52" s="5" t="s">
        <v>258</v>
      </c>
      <c r="H52" s="5"/>
      <c r="I52" s="25">
        <f>I53</f>
        <v>1</v>
      </c>
      <c r="J52" s="25">
        <f t="shared" si="13"/>
        <v>1</v>
      </c>
      <c r="K52" s="25">
        <f t="shared" si="13"/>
        <v>0</v>
      </c>
      <c r="L52" s="162"/>
    </row>
    <row r="53" spans="1:12" s="127" customFormat="1" ht="31.5">
      <c r="A53" s="78" t="s">
        <v>137</v>
      </c>
      <c r="B53" s="5" t="s">
        <v>22</v>
      </c>
      <c r="C53" s="5" t="s">
        <v>66</v>
      </c>
      <c r="D53" s="5" t="s">
        <v>22</v>
      </c>
      <c r="E53" s="5" t="s">
        <v>257</v>
      </c>
      <c r="F53" s="5" t="s">
        <v>71</v>
      </c>
      <c r="G53" s="5" t="s">
        <v>258</v>
      </c>
      <c r="H53" s="5" t="s">
        <v>139</v>
      </c>
      <c r="I53" s="25">
        <f>I54</f>
        <v>1</v>
      </c>
      <c r="J53" s="25">
        <f t="shared" si="13"/>
        <v>1</v>
      </c>
      <c r="K53" s="25">
        <f t="shared" si="13"/>
        <v>0</v>
      </c>
      <c r="L53" s="162"/>
    </row>
    <row r="54" spans="1:12" s="127" customFormat="1" ht="31.5">
      <c r="A54" s="78" t="s">
        <v>138</v>
      </c>
      <c r="B54" s="5" t="s">
        <v>22</v>
      </c>
      <c r="C54" s="5" t="s">
        <v>66</v>
      </c>
      <c r="D54" s="5" t="s">
        <v>22</v>
      </c>
      <c r="E54" s="5" t="s">
        <v>257</v>
      </c>
      <c r="F54" s="5" t="s">
        <v>71</v>
      </c>
      <c r="G54" s="5" t="s">
        <v>258</v>
      </c>
      <c r="H54" s="5" t="s">
        <v>140</v>
      </c>
      <c r="I54" s="25">
        <f>'Прил 5'!J55</f>
        <v>1</v>
      </c>
      <c r="J54" s="25">
        <f>'Прил 5'!K55</f>
        <v>1</v>
      </c>
      <c r="K54" s="25">
        <f>'Прил 5'!L55</f>
        <v>0</v>
      </c>
      <c r="L54" s="162"/>
    </row>
    <row r="55" spans="1:12">
      <c r="A55" s="136" t="s">
        <v>84</v>
      </c>
      <c r="B55" s="81" t="s">
        <v>61</v>
      </c>
      <c r="C55" s="81"/>
      <c r="D55" s="144"/>
      <c r="E55" s="81"/>
      <c r="F55" s="81"/>
      <c r="G55" s="81"/>
      <c r="H55" s="148"/>
      <c r="I55" s="132">
        <f>I56</f>
        <v>86.800000000000011</v>
      </c>
      <c r="J55" s="132">
        <f t="shared" ref="J55:K58" si="14">J56</f>
        <v>87.4</v>
      </c>
      <c r="K55" s="132">
        <f t="shared" si="14"/>
        <v>90.1</v>
      </c>
    </row>
    <row r="56" spans="1:12">
      <c r="A56" s="139" t="s">
        <v>85</v>
      </c>
      <c r="B56" s="149" t="s">
        <v>61</v>
      </c>
      <c r="C56" s="149" t="s">
        <v>62</v>
      </c>
      <c r="D56" s="91"/>
      <c r="E56" s="90"/>
      <c r="F56" s="90"/>
      <c r="G56" s="90"/>
      <c r="H56" s="150"/>
      <c r="I56" s="132">
        <f>I57</f>
        <v>86.800000000000011</v>
      </c>
      <c r="J56" s="132">
        <f t="shared" si="14"/>
        <v>87.4</v>
      </c>
      <c r="K56" s="132">
        <f t="shared" si="14"/>
        <v>90.1</v>
      </c>
    </row>
    <row r="57" spans="1:12" ht="47.25">
      <c r="A57" s="86" t="s">
        <v>248</v>
      </c>
      <c r="B57" s="82" t="s">
        <v>61</v>
      </c>
      <c r="C57" s="82" t="s">
        <v>62</v>
      </c>
      <c r="D57" s="5">
        <v>89</v>
      </c>
      <c r="E57" s="5"/>
      <c r="F57" s="5"/>
      <c r="G57" s="5"/>
      <c r="H57" s="75"/>
      <c r="I57" s="27">
        <f>I58</f>
        <v>86.800000000000011</v>
      </c>
      <c r="J57" s="27">
        <f t="shared" si="14"/>
        <v>87.4</v>
      </c>
      <c r="K57" s="27">
        <f t="shared" si="14"/>
        <v>90.1</v>
      </c>
      <c r="L57" s="167"/>
    </row>
    <row r="58" spans="1:12" ht="47.25">
      <c r="A58" s="86" t="s">
        <v>249</v>
      </c>
      <c r="B58" s="82" t="s">
        <v>61</v>
      </c>
      <c r="C58" s="82" t="s">
        <v>62</v>
      </c>
      <c r="D58" s="5">
        <v>89</v>
      </c>
      <c r="E58" s="5">
        <v>1</v>
      </c>
      <c r="F58" s="5"/>
      <c r="G58" s="5"/>
      <c r="H58" s="75"/>
      <c r="I58" s="27">
        <f>I59</f>
        <v>86.800000000000011</v>
      </c>
      <c r="J58" s="27">
        <f t="shared" si="14"/>
        <v>87.4</v>
      </c>
      <c r="K58" s="27">
        <f t="shared" si="14"/>
        <v>90.1</v>
      </c>
      <c r="L58" s="167"/>
    </row>
    <row r="59" spans="1:12" ht="31.5">
      <c r="A59" s="151" t="s">
        <v>86</v>
      </c>
      <c r="B59" s="82" t="s">
        <v>61</v>
      </c>
      <c r="C59" s="82" t="s">
        <v>62</v>
      </c>
      <c r="D59" s="152">
        <v>89</v>
      </c>
      <c r="E59" s="5">
        <v>1</v>
      </c>
      <c r="F59" s="5" t="s">
        <v>71</v>
      </c>
      <c r="G59" s="5">
        <v>51180</v>
      </c>
      <c r="H59" s="75"/>
      <c r="I59" s="27">
        <f>I60+I62</f>
        <v>86.800000000000011</v>
      </c>
      <c r="J59" s="27">
        <f>J60+J62</f>
        <v>87.4</v>
      </c>
      <c r="K59" s="27">
        <f>K60+K62</f>
        <v>90.1</v>
      </c>
    </row>
    <row r="60" spans="1:12" ht="63">
      <c r="A60" s="89" t="s">
        <v>141</v>
      </c>
      <c r="B60" s="82" t="s">
        <v>61</v>
      </c>
      <c r="C60" s="82" t="s">
        <v>62</v>
      </c>
      <c r="D60" s="152">
        <v>89</v>
      </c>
      <c r="E60" s="5">
        <v>1</v>
      </c>
      <c r="F60" s="5" t="s">
        <v>71</v>
      </c>
      <c r="G60" s="5" t="s">
        <v>87</v>
      </c>
      <c r="H60" s="75" t="s">
        <v>143</v>
      </c>
      <c r="I60" s="27">
        <f>I61</f>
        <v>82.9</v>
      </c>
      <c r="J60" s="27">
        <f>J61</f>
        <v>83.4</v>
      </c>
      <c r="K60" s="27">
        <f>K61</f>
        <v>86.1</v>
      </c>
    </row>
    <row r="61" spans="1:12" ht="31.5">
      <c r="A61" s="89" t="s">
        <v>142</v>
      </c>
      <c r="B61" s="82" t="s">
        <v>61</v>
      </c>
      <c r="C61" s="82" t="s">
        <v>62</v>
      </c>
      <c r="D61" s="152">
        <v>89</v>
      </c>
      <c r="E61" s="5">
        <v>1</v>
      </c>
      <c r="F61" s="5" t="s">
        <v>71</v>
      </c>
      <c r="G61" s="5" t="s">
        <v>87</v>
      </c>
      <c r="H61" s="75" t="s">
        <v>144</v>
      </c>
      <c r="I61" s="27">
        <f>'Прил 5'!J62</f>
        <v>82.9</v>
      </c>
      <c r="J61" s="27">
        <f>'Прил 5'!K62</f>
        <v>83.4</v>
      </c>
      <c r="K61" s="27">
        <f>'Прил 5'!L62</f>
        <v>86.1</v>
      </c>
    </row>
    <row r="62" spans="1:12" ht="31.5">
      <c r="A62" s="78" t="s">
        <v>137</v>
      </c>
      <c r="B62" s="82" t="s">
        <v>61</v>
      </c>
      <c r="C62" s="82" t="s">
        <v>62</v>
      </c>
      <c r="D62" s="152">
        <v>89</v>
      </c>
      <c r="E62" s="5">
        <v>1</v>
      </c>
      <c r="F62" s="5" t="s">
        <v>71</v>
      </c>
      <c r="G62" s="5">
        <v>51180</v>
      </c>
      <c r="H62" s="75" t="s">
        <v>139</v>
      </c>
      <c r="I62" s="27">
        <f t="shared" ref="I62:K62" si="15">I63</f>
        <v>3.9</v>
      </c>
      <c r="J62" s="27">
        <f t="shared" si="15"/>
        <v>4</v>
      </c>
      <c r="K62" s="27">
        <f t="shared" si="15"/>
        <v>4</v>
      </c>
    </row>
    <row r="63" spans="1:12" ht="31.5">
      <c r="A63" s="78" t="s">
        <v>138</v>
      </c>
      <c r="B63" s="82" t="s">
        <v>61</v>
      </c>
      <c r="C63" s="82" t="s">
        <v>62</v>
      </c>
      <c r="D63" s="152">
        <v>89</v>
      </c>
      <c r="E63" s="5">
        <v>1</v>
      </c>
      <c r="F63" s="5" t="s">
        <v>71</v>
      </c>
      <c r="G63" s="5">
        <v>51180</v>
      </c>
      <c r="H63" s="75" t="s">
        <v>140</v>
      </c>
      <c r="I63" s="27">
        <f>'Прил 5'!J64</f>
        <v>3.9</v>
      </c>
      <c r="J63" s="27">
        <f>'Прил 5'!K64</f>
        <v>4</v>
      </c>
      <c r="K63" s="27">
        <f>'Прил 5'!L64</f>
        <v>4</v>
      </c>
    </row>
    <row r="64" spans="1:12">
      <c r="A64" s="136" t="s">
        <v>260</v>
      </c>
      <c r="B64" s="149" t="s">
        <v>62</v>
      </c>
      <c r="C64" s="149"/>
      <c r="D64" s="153"/>
      <c r="E64" s="90"/>
      <c r="F64" s="90"/>
      <c r="G64" s="90"/>
      <c r="H64" s="75"/>
      <c r="I64" s="132">
        <f>I65</f>
        <v>1</v>
      </c>
      <c r="J64" s="132">
        <f t="shared" ref="J64:K68" si="16">J65</f>
        <v>0</v>
      </c>
      <c r="K64" s="132">
        <f t="shared" si="16"/>
        <v>0</v>
      </c>
    </row>
    <row r="65" spans="1:12" ht="31.5">
      <c r="A65" s="136" t="s">
        <v>261</v>
      </c>
      <c r="B65" s="149" t="s">
        <v>62</v>
      </c>
      <c r="C65" s="149" t="s">
        <v>262</v>
      </c>
      <c r="D65" s="153"/>
      <c r="E65" s="90"/>
      <c r="F65" s="90"/>
      <c r="G65" s="90"/>
      <c r="H65" s="75"/>
      <c r="I65" s="27">
        <f>I66</f>
        <v>1</v>
      </c>
      <c r="J65" s="27">
        <f t="shared" si="16"/>
        <v>0</v>
      </c>
      <c r="K65" s="27">
        <f t="shared" si="16"/>
        <v>0</v>
      </c>
    </row>
    <row r="66" spans="1:12" ht="31.5">
      <c r="A66" s="147" t="s">
        <v>266</v>
      </c>
      <c r="B66" s="82" t="s">
        <v>62</v>
      </c>
      <c r="C66" s="82" t="s">
        <v>262</v>
      </c>
      <c r="D66" s="152" t="s">
        <v>263</v>
      </c>
      <c r="E66" s="5"/>
      <c r="F66" s="5"/>
      <c r="G66" s="5"/>
      <c r="H66" s="75"/>
      <c r="I66" s="27">
        <f>I67</f>
        <v>1</v>
      </c>
      <c r="J66" s="27">
        <f t="shared" si="16"/>
        <v>0</v>
      </c>
      <c r="K66" s="27">
        <f t="shared" si="16"/>
        <v>0</v>
      </c>
    </row>
    <row r="67" spans="1:12" ht="31.5">
      <c r="A67" s="147" t="s">
        <v>264</v>
      </c>
      <c r="B67" s="82" t="s">
        <v>62</v>
      </c>
      <c r="C67" s="82" t="s">
        <v>262</v>
      </c>
      <c r="D67" s="152" t="s">
        <v>263</v>
      </c>
      <c r="E67" s="5" t="s">
        <v>257</v>
      </c>
      <c r="F67" s="5" t="s">
        <v>71</v>
      </c>
      <c r="G67" s="5" t="s">
        <v>265</v>
      </c>
      <c r="H67" s="75"/>
      <c r="I67" s="27">
        <f>I68</f>
        <v>1</v>
      </c>
      <c r="J67" s="27">
        <f t="shared" si="16"/>
        <v>0</v>
      </c>
      <c r="K67" s="27">
        <f t="shared" si="16"/>
        <v>0</v>
      </c>
    </row>
    <row r="68" spans="1:12" ht="31.5">
      <c r="A68" s="78" t="s">
        <v>137</v>
      </c>
      <c r="B68" s="82" t="s">
        <v>62</v>
      </c>
      <c r="C68" s="82" t="s">
        <v>262</v>
      </c>
      <c r="D68" s="152" t="s">
        <v>263</v>
      </c>
      <c r="E68" s="5" t="s">
        <v>257</v>
      </c>
      <c r="F68" s="5" t="s">
        <v>71</v>
      </c>
      <c r="G68" s="5" t="s">
        <v>265</v>
      </c>
      <c r="H68" s="75" t="s">
        <v>139</v>
      </c>
      <c r="I68" s="27">
        <f>I69</f>
        <v>1</v>
      </c>
      <c r="J68" s="27">
        <f t="shared" si="16"/>
        <v>0</v>
      </c>
      <c r="K68" s="27">
        <f t="shared" si="16"/>
        <v>0</v>
      </c>
    </row>
    <row r="69" spans="1:12" ht="31.5">
      <c r="A69" s="78" t="s">
        <v>138</v>
      </c>
      <c r="B69" s="82" t="s">
        <v>62</v>
      </c>
      <c r="C69" s="82" t="s">
        <v>262</v>
      </c>
      <c r="D69" s="152" t="s">
        <v>263</v>
      </c>
      <c r="E69" s="5" t="s">
        <v>257</v>
      </c>
      <c r="F69" s="5" t="s">
        <v>71</v>
      </c>
      <c r="G69" s="5" t="s">
        <v>265</v>
      </c>
      <c r="H69" s="75" t="s">
        <v>140</v>
      </c>
      <c r="I69" s="27">
        <f>'Прил 5'!J70</f>
        <v>1</v>
      </c>
      <c r="J69" s="27">
        <f>'Прил 5'!K70</f>
        <v>0</v>
      </c>
      <c r="K69" s="27">
        <f>'Прил 5'!L70</f>
        <v>0</v>
      </c>
    </row>
    <row r="70" spans="1:12">
      <c r="A70" s="139" t="s">
        <v>88</v>
      </c>
      <c r="B70" s="149" t="s">
        <v>23</v>
      </c>
      <c r="C70" s="149"/>
      <c r="D70" s="90"/>
      <c r="E70" s="90"/>
      <c r="F70" s="90"/>
      <c r="G70" s="90"/>
      <c r="H70" s="90"/>
      <c r="I70" s="132">
        <f t="shared" ref="I70:K75" si="17">I71</f>
        <v>420.1</v>
      </c>
      <c r="J70" s="132">
        <f t="shared" si="17"/>
        <v>448.1</v>
      </c>
      <c r="K70" s="132">
        <f t="shared" si="17"/>
        <v>461.7</v>
      </c>
    </row>
    <row r="71" spans="1:12">
      <c r="A71" s="139" t="s">
        <v>89</v>
      </c>
      <c r="B71" s="90" t="s">
        <v>23</v>
      </c>
      <c r="C71" s="90" t="s">
        <v>64</v>
      </c>
      <c r="D71" s="155"/>
      <c r="E71" s="155"/>
      <c r="F71" s="155"/>
      <c r="G71" s="155"/>
      <c r="H71" s="90"/>
      <c r="I71" s="132">
        <f t="shared" si="17"/>
        <v>420.1</v>
      </c>
      <c r="J71" s="132">
        <f t="shared" si="17"/>
        <v>448.1</v>
      </c>
      <c r="K71" s="132">
        <f t="shared" si="17"/>
        <v>461.7</v>
      </c>
    </row>
    <row r="72" spans="1:12" ht="47.25">
      <c r="A72" s="86" t="s">
        <v>248</v>
      </c>
      <c r="B72" s="74" t="s">
        <v>23</v>
      </c>
      <c r="C72" s="74" t="s">
        <v>64</v>
      </c>
      <c r="D72" s="74" t="s">
        <v>82</v>
      </c>
      <c r="E72" s="74"/>
      <c r="F72" s="74"/>
      <c r="G72" s="74"/>
      <c r="H72" s="5"/>
      <c r="I72" s="27">
        <f>I73</f>
        <v>420.1</v>
      </c>
      <c r="J72" s="27">
        <f>J74</f>
        <v>448.1</v>
      </c>
      <c r="K72" s="27">
        <f>K74</f>
        <v>461.7</v>
      </c>
      <c r="L72" s="168"/>
    </row>
    <row r="73" spans="1:12" ht="47.25">
      <c r="A73" s="86" t="s">
        <v>249</v>
      </c>
      <c r="B73" s="74" t="s">
        <v>23</v>
      </c>
      <c r="C73" s="74" t="s">
        <v>64</v>
      </c>
      <c r="D73" s="74" t="s">
        <v>82</v>
      </c>
      <c r="E73" s="74" t="s">
        <v>34</v>
      </c>
      <c r="F73" s="74"/>
      <c r="G73" s="74"/>
      <c r="H73" s="5"/>
      <c r="I73" s="27">
        <f>I74</f>
        <v>420.1</v>
      </c>
      <c r="J73" s="27"/>
      <c r="K73" s="27"/>
      <c r="L73" s="168"/>
    </row>
    <row r="74" spans="1:12" ht="178.5" customHeight="1">
      <c r="A74" s="231" t="s">
        <v>285</v>
      </c>
      <c r="B74" s="74" t="s">
        <v>23</v>
      </c>
      <c r="C74" s="74" t="s">
        <v>64</v>
      </c>
      <c r="D74" s="74" t="s">
        <v>82</v>
      </c>
      <c r="E74" s="74" t="s">
        <v>34</v>
      </c>
      <c r="F74" s="74" t="s">
        <v>71</v>
      </c>
      <c r="G74" s="74" t="s">
        <v>90</v>
      </c>
      <c r="H74" s="5"/>
      <c r="I74" s="27">
        <f t="shared" si="17"/>
        <v>420.1</v>
      </c>
      <c r="J74" s="27">
        <f t="shared" si="17"/>
        <v>448.1</v>
      </c>
      <c r="K74" s="27">
        <f t="shared" si="17"/>
        <v>461.7</v>
      </c>
      <c r="L74" s="168"/>
    </row>
    <row r="75" spans="1:12" ht="31.5">
      <c r="A75" s="78" t="s">
        <v>137</v>
      </c>
      <c r="B75" s="74" t="s">
        <v>23</v>
      </c>
      <c r="C75" s="74" t="s">
        <v>64</v>
      </c>
      <c r="D75" s="74" t="s">
        <v>82</v>
      </c>
      <c r="E75" s="74" t="s">
        <v>34</v>
      </c>
      <c r="F75" s="74" t="s">
        <v>71</v>
      </c>
      <c r="G75" s="74" t="s">
        <v>90</v>
      </c>
      <c r="H75" s="5" t="s">
        <v>139</v>
      </c>
      <c r="I75" s="27">
        <f t="shared" si="17"/>
        <v>420.1</v>
      </c>
      <c r="J75" s="27">
        <f t="shared" si="17"/>
        <v>448.1</v>
      </c>
      <c r="K75" s="27">
        <f t="shared" si="17"/>
        <v>461.7</v>
      </c>
    </row>
    <row r="76" spans="1:12" ht="31.5">
      <c r="A76" s="78" t="s">
        <v>138</v>
      </c>
      <c r="B76" s="74" t="s">
        <v>23</v>
      </c>
      <c r="C76" s="74" t="s">
        <v>64</v>
      </c>
      <c r="D76" s="74" t="s">
        <v>82</v>
      </c>
      <c r="E76" s="74" t="s">
        <v>34</v>
      </c>
      <c r="F76" s="74" t="s">
        <v>71</v>
      </c>
      <c r="G76" s="74" t="s">
        <v>90</v>
      </c>
      <c r="H76" s="5" t="s">
        <v>140</v>
      </c>
      <c r="I76" s="27">
        <f>'Прил 5'!J77</f>
        <v>420.1</v>
      </c>
      <c r="J76" s="27">
        <f>'Прил 5'!K77</f>
        <v>448.1</v>
      </c>
      <c r="K76" s="27">
        <f>'Прил 5'!L77</f>
        <v>461.7</v>
      </c>
    </row>
    <row r="77" spans="1:12">
      <c r="A77" s="139" t="s">
        <v>26</v>
      </c>
      <c r="B77" s="90" t="s">
        <v>25</v>
      </c>
      <c r="C77" s="90"/>
      <c r="D77" s="90"/>
      <c r="E77" s="90"/>
      <c r="F77" s="90"/>
      <c r="G77" s="26"/>
      <c r="H77" s="26"/>
      <c r="I77" s="132">
        <f>I78+I84</f>
        <v>494.29714000000001</v>
      </c>
      <c r="J77" s="132">
        <f t="shared" ref="J77:K77" si="18">J78+J84</f>
        <v>15.700000000000001</v>
      </c>
      <c r="K77" s="132">
        <f t="shared" si="18"/>
        <v>43.6</v>
      </c>
    </row>
    <row r="78" spans="1:12">
      <c r="A78" s="139" t="s">
        <v>91</v>
      </c>
      <c r="B78" s="90" t="s">
        <v>25</v>
      </c>
      <c r="C78" s="90" t="s">
        <v>61</v>
      </c>
      <c r="D78" s="90"/>
      <c r="E78" s="90"/>
      <c r="F78" s="90"/>
      <c r="G78" s="96"/>
      <c r="H78" s="96"/>
      <c r="I78" s="132">
        <f>I79</f>
        <v>34.299999999999997</v>
      </c>
      <c r="J78" s="132">
        <f t="shared" ref="J78:K80" si="19">J79</f>
        <v>0.4</v>
      </c>
      <c r="K78" s="132">
        <f t="shared" si="19"/>
        <v>0.4</v>
      </c>
    </row>
    <row r="79" spans="1:12" ht="47.25">
      <c r="A79" s="86" t="s">
        <v>248</v>
      </c>
      <c r="B79" s="5" t="s">
        <v>25</v>
      </c>
      <c r="C79" s="5" t="s">
        <v>61</v>
      </c>
      <c r="D79" s="5" t="s">
        <v>82</v>
      </c>
      <c r="E79" s="90"/>
      <c r="F79" s="90"/>
      <c r="G79" s="96"/>
      <c r="H79" s="96"/>
      <c r="I79" s="27">
        <f>I80</f>
        <v>34.299999999999997</v>
      </c>
      <c r="J79" s="27">
        <f t="shared" si="19"/>
        <v>0.4</v>
      </c>
      <c r="K79" s="27">
        <f t="shared" si="19"/>
        <v>0.4</v>
      </c>
      <c r="L79" s="167"/>
    </row>
    <row r="80" spans="1:12" ht="47.25">
      <c r="A80" s="86" t="s">
        <v>249</v>
      </c>
      <c r="B80" s="5" t="s">
        <v>25</v>
      </c>
      <c r="C80" s="5" t="s">
        <v>61</v>
      </c>
      <c r="D80" s="5" t="s">
        <v>82</v>
      </c>
      <c r="E80" s="5" t="s">
        <v>34</v>
      </c>
      <c r="F80" s="5"/>
      <c r="G80" s="26"/>
      <c r="H80" s="26"/>
      <c r="I80" s="27">
        <f>I81</f>
        <v>34.299999999999997</v>
      </c>
      <c r="J80" s="27">
        <f t="shared" si="19"/>
        <v>0.4</v>
      </c>
      <c r="K80" s="27">
        <f t="shared" si="19"/>
        <v>0.4</v>
      </c>
      <c r="L80" s="167"/>
    </row>
    <row r="81" spans="1:12" ht="90.75" customHeight="1">
      <c r="A81" s="83" t="s">
        <v>286</v>
      </c>
      <c r="B81" s="5" t="s">
        <v>25</v>
      </c>
      <c r="C81" s="5" t="s">
        <v>61</v>
      </c>
      <c r="D81" s="5">
        <v>89</v>
      </c>
      <c r="E81" s="5">
        <v>1</v>
      </c>
      <c r="F81" s="5" t="s">
        <v>71</v>
      </c>
      <c r="G81" s="5" t="s">
        <v>92</v>
      </c>
      <c r="H81" s="75"/>
      <c r="I81" s="27">
        <f>I82</f>
        <v>34.299999999999997</v>
      </c>
      <c r="J81" s="27">
        <f t="shared" ref="J81:K82" si="20">J82</f>
        <v>0.4</v>
      </c>
      <c r="K81" s="27">
        <f t="shared" si="20"/>
        <v>0.4</v>
      </c>
      <c r="L81" s="168"/>
    </row>
    <row r="82" spans="1:12" ht="31.5">
      <c r="A82" s="78" t="s">
        <v>137</v>
      </c>
      <c r="B82" s="5" t="s">
        <v>25</v>
      </c>
      <c r="C82" s="5" t="s">
        <v>61</v>
      </c>
      <c r="D82" s="5">
        <v>89</v>
      </c>
      <c r="E82" s="5">
        <v>1</v>
      </c>
      <c r="F82" s="5" t="s">
        <v>71</v>
      </c>
      <c r="G82" s="5" t="s">
        <v>92</v>
      </c>
      <c r="H82" s="75" t="s">
        <v>139</v>
      </c>
      <c r="I82" s="27">
        <f>I83</f>
        <v>34.299999999999997</v>
      </c>
      <c r="J82" s="27">
        <f t="shared" si="20"/>
        <v>0.4</v>
      </c>
      <c r="K82" s="27">
        <f t="shared" si="20"/>
        <v>0.4</v>
      </c>
    </row>
    <row r="83" spans="1:12" ht="31.5">
      <c r="A83" s="78" t="s">
        <v>138</v>
      </c>
      <c r="B83" s="5" t="s">
        <v>25</v>
      </c>
      <c r="C83" s="5" t="s">
        <v>61</v>
      </c>
      <c r="D83" s="5">
        <v>89</v>
      </c>
      <c r="E83" s="5">
        <v>1</v>
      </c>
      <c r="F83" s="5" t="s">
        <v>71</v>
      </c>
      <c r="G83" s="5" t="s">
        <v>92</v>
      </c>
      <c r="H83" s="75" t="s">
        <v>140</v>
      </c>
      <c r="I83" s="27">
        <f>'Прил 5'!J84</f>
        <v>34.299999999999997</v>
      </c>
      <c r="J83" s="27">
        <f>'Прил 5'!K84</f>
        <v>0.4</v>
      </c>
      <c r="K83" s="27">
        <f>'Прил 5'!L84</f>
        <v>0.4</v>
      </c>
    </row>
    <row r="84" spans="1:12">
      <c r="A84" s="139" t="s">
        <v>93</v>
      </c>
      <c r="B84" s="90" t="s">
        <v>25</v>
      </c>
      <c r="C84" s="90" t="s">
        <v>62</v>
      </c>
      <c r="D84" s="90"/>
      <c r="E84" s="90"/>
      <c r="F84" s="143"/>
      <c r="G84" s="96"/>
      <c r="H84" s="96"/>
      <c r="I84" s="132">
        <f>I89+I85</f>
        <v>459.99714</v>
      </c>
      <c r="J84" s="132">
        <f t="shared" ref="J84:K84" si="21">J89+J85</f>
        <v>15.3</v>
      </c>
      <c r="K84" s="132">
        <f t="shared" si="21"/>
        <v>43.2</v>
      </c>
    </row>
    <row r="85" spans="1:12" ht="47.25">
      <c r="A85" s="83" t="s">
        <v>295</v>
      </c>
      <c r="B85" s="5" t="s">
        <v>25</v>
      </c>
      <c r="C85" s="5" t="s">
        <v>62</v>
      </c>
      <c r="D85" s="5" t="s">
        <v>290</v>
      </c>
      <c r="E85" s="5"/>
      <c r="F85" s="5"/>
      <c r="G85" s="26"/>
      <c r="H85" s="26"/>
      <c r="I85" s="27">
        <f>I86</f>
        <v>354.79714000000001</v>
      </c>
      <c r="J85" s="27">
        <f t="shared" ref="J85:K87" si="22">J86</f>
        <v>0</v>
      </c>
      <c r="K85" s="27">
        <f t="shared" si="22"/>
        <v>0</v>
      </c>
    </row>
    <row r="86" spans="1:12">
      <c r="A86" s="83" t="s">
        <v>296</v>
      </c>
      <c r="B86" s="5" t="s">
        <v>25</v>
      </c>
      <c r="C86" s="5" t="s">
        <v>62</v>
      </c>
      <c r="D86" s="5" t="s">
        <v>290</v>
      </c>
      <c r="E86" s="5" t="s">
        <v>257</v>
      </c>
      <c r="F86" s="5" t="s">
        <v>22</v>
      </c>
      <c r="G86" s="281"/>
      <c r="H86" s="281"/>
      <c r="I86" s="27">
        <f>I87</f>
        <v>354.79714000000001</v>
      </c>
      <c r="J86" s="27">
        <f t="shared" si="22"/>
        <v>0</v>
      </c>
      <c r="K86" s="27">
        <f t="shared" si="22"/>
        <v>0</v>
      </c>
    </row>
    <row r="87" spans="1:12">
      <c r="A87" s="83" t="s">
        <v>297</v>
      </c>
      <c r="B87" s="5" t="s">
        <v>25</v>
      </c>
      <c r="C87" s="5" t="s">
        <v>62</v>
      </c>
      <c r="D87" s="5" t="s">
        <v>290</v>
      </c>
      <c r="E87" s="5" t="s">
        <v>257</v>
      </c>
      <c r="F87" s="5" t="s">
        <v>22</v>
      </c>
      <c r="G87" s="26" t="s">
        <v>291</v>
      </c>
      <c r="H87" s="281"/>
      <c r="I87" s="27">
        <f>I88</f>
        <v>354.79714000000001</v>
      </c>
      <c r="J87" s="27">
        <f t="shared" si="22"/>
        <v>0</v>
      </c>
      <c r="K87" s="27">
        <f t="shared" si="22"/>
        <v>0</v>
      </c>
    </row>
    <row r="88" spans="1:12" ht="31.5">
      <c r="A88" s="83" t="s">
        <v>138</v>
      </c>
      <c r="B88" s="5" t="s">
        <v>25</v>
      </c>
      <c r="C88" s="5" t="s">
        <v>62</v>
      </c>
      <c r="D88" s="5" t="s">
        <v>290</v>
      </c>
      <c r="E88" s="5" t="s">
        <v>257</v>
      </c>
      <c r="F88" s="5" t="s">
        <v>22</v>
      </c>
      <c r="G88" s="26" t="s">
        <v>291</v>
      </c>
      <c r="H88" s="75" t="s">
        <v>140</v>
      </c>
      <c r="I88" s="27">
        <f>'Прил 5'!J89</f>
        <v>354.79714000000001</v>
      </c>
      <c r="J88" s="27">
        <f>'Прил 5'!K89</f>
        <v>0</v>
      </c>
      <c r="K88" s="27">
        <f>'Прил 5'!L89</f>
        <v>0</v>
      </c>
    </row>
    <row r="89" spans="1:12" ht="47.25">
      <c r="A89" s="86" t="s">
        <v>248</v>
      </c>
      <c r="B89" s="5" t="s">
        <v>25</v>
      </c>
      <c r="C89" s="5" t="s">
        <v>62</v>
      </c>
      <c r="D89" s="5" t="s">
        <v>82</v>
      </c>
      <c r="E89" s="5"/>
      <c r="F89" s="169"/>
      <c r="G89" s="26"/>
      <c r="H89" s="26"/>
      <c r="I89" s="27">
        <f>I90</f>
        <v>105.19999999999999</v>
      </c>
      <c r="J89" s="27">
        <f t="shared" ref="J89:K89" si="23">J90</f>
        <v>15.3</v>
      </c>
      <c r="K89" s="27">
        <f t="shared" si="23"/>
        <v>43.2</v>
      </c>
    </row>
    <row r="90" spans="1:12" ht="47.25">
      <c r="A90" s="86" t="s">
        <v>249</v>
      </c>
      <c r="B90" s="5" t="s">
        <v>25</v>
      </c>
      <c r="C90" s="5" t="s">
        <v>62</v>
      </c>
      <c r="D90" s="5" t="s">
        <v>82</v>
      </c>
      <c r="E90" s="5">
        <v>1</v>
      </c>
      <c r="F90" s="169"/>
      <c r="G90" s="26"/>
      <c r="H90" s="26"/>
      <c r="I90" s="27">
        <f>I91+I94</f>
        <v>105.19999999999999</v>
      </c>
      <c r="J90" s="27">
        <f t="shared" ref="J90:K90" si="24">J91+J94</f>
        <v>15.3</v>
      </c>
      <c r="K90" s="27">
        <f t="shared" si="24"/>
        <v>43.2</v>
      </c>
    </row>
    <row r="91" spans="1:12">
      <c r="A91" s="78" t="s">
        <v>94</v>
      </c>
      <c r="B91" s="5" t="s">
        <v>25</v>
      </c>
      <c r="C91" s="5" t="s">
        <v>62</v>
      </c>
      <c r="D91" s="5" t="s">
        <v>82</v>
      </c>
      <c r="E91" s="74">
        <v>1</v>
      </c>
      <c r="F91" s="74" t="s">
        <v>71</v>
      </c>
      <c r="G91" s="84">
        <v>43010</v>
      </c>
      <c r="H91" s="26"/>
      <c r="I91" s="27">
        <f>I92</f>
        <v>97.1</v>
      </c>
      <c r="J91" s="27">
        <f t="shared" ref="J91:K92" si="25">J92</f>
        <v>9</v>
      </c>
      <c r="K91" s="27">
        <f t="shared" si="25"/>
        <v>23</v>
      </c>
    </row>
    <row r="92" spans="1:12" ht="31.5">
      <c r="A92" s="78" t="s">
        <v>137</v>
      </c>
      <c r="B92" s="5" t="s">
        <v>25</v>
      </c>
      <c r="C92" s="5" t="s">
        <v>62</v>
      </c>
      <c r="D92" s="5" t="s">
        <v>82</v>
      </c>
      <c r="E92" s="74">
        <v>1</v>
      </c>
      <c r="F92" s="74" t="s">
        <v>71</v>
      </c>
      <c r="G92" s="84">
        <v>43010</v>
      </c>
      <c r="H92" s="84">
        <v>200</v>
      </c>
      <c r="I92" s="27">
        <f>I93</f>
        <v>97.1</v>
      </c>
      <c r="J92" s="27">
        <f t="shared" si="25"/>
        <v>9</v>
      </c>
      <c r="K92" s="27">
        <f t="shared" si="25"/>
        <v>23</v>
      </c>
    </row>
    <row r="93" spans="1:12" ht="31.5">
      <c r="A93" s="78" t="s">
        <v>138</v>
      </c>
      <c r="B93" s="5" t="s">
        <v>25</v>
      </c>
      <c r="C93" s="5" t="s">
        <v>62</v>
      </c>
      <c r="D93" s="5" t="s">
        <v>82</v>
      </c>
      <c r="E93" s="74">
        <v>1</v>
      </c>
      <c r="F93" s="74" t="s">
        <v>71</v>
      </c>
      <c r="G93" s="84">
        <v>43010</v>
      </c>
      <c r="H93" s="84">
        <v>240</v>
      </c>
      <c r="I93" s="27">
        <f>'Прил 5'!J94</f>
        <v>97.1</v>
      </c>
      <c r="J93" s="27">
        <f>'Прил 5'!K94</f>
        <v>9</v>
      </c>
      <c r="K93" s="27">
        <f>'Прил 5'!L94</f>
        <v>23</v>
      </c>
    </row>
    <row r="94" spans="1:12">
      <c r="A94" s="78" t="s">
        <v>218</v>
      </c>
      <c r="B94" s="5" t="s">
        <v>25</v>
      </c>
      <c r="C94" s="5" t="s">
        <v>62</v>
      </c>
      <c r="D94" s="5" t="s">
        <v>82</v>
      </c>
      <c r="E94" s="74">
        <v>1</v>
      </c>
      <c r="F94" s="74" t="s">
        <v>71</v>
      </c>
      <c r="G94" s="84">
        <v>43040</v>
      </c>
      <c r="H94" s="26"/>
      <c r="I94" s="27">
        <f>I95</f>
        <v>8.1000000000000014</v>
      </c>
      <c r="J94" s="27">
        <f t="shared" ref="J94:K95" si="26">J95</f>
        <v>6.3</v>
      </c>
      <c r="K94" s="27">
        <f t="shared" si="26"/>
        <v>20.2</v>
      </c>
    </row>
    <row r="95" spans="1:12" ht="31.5">
      <c r="A95" s="78" t="s">
        <v>137</v>
      </c>
      <c r="B95" s="5" t="s">
        <v>25</v>
      </c>
      <c r="C95" s="5" t="s">
        <v>62</v>
      </c>
      <c r="D95" s="5" t="s">
        <v>82</v>
      </c>
      <c r="E95" s="74">
        <v>1</v>
      </c>
      <c r="F95" s="74" t="s">
        <v>71</v>
      </c>
      <c r="G95" s="84">
        <v>43040</v>
      </c>
      <c r="H95" s="84">
        <v>200</v>
      </c>
      <c r="I95" s="27">
        <f>I96</f>
        <v>8.1000000000000014</v>
      </c>
      <c r="J95" s="27">
        <f t="shared" si="26"/>
        <v>6.3</v>
      </c>
      <c r="K95" s="27">
        <f t="shared" si="26"/>
        <v>20.2</v>
      </c>
    </row>
    <row r="96" spans="1:12" ht="31.5">
      <c r="A96" s="78" t="s">
        <v>138</v>
      </c>
      <c r="B96" s="5" t="s">
        <v>25</v>
      </c>
      <c r="C96" s="5" t="s">
        <v>62</v>
      </c>
      <c r="D96" s="5" t="s">
        <v>82</v>
      </c>
      <c r="E96" s="74">
        <v>1</v>
      </c>
      <c r="F96" s="74" t="s">
        <v>71</v>
      </c>
      <c r="G96" s="84">
        <v>43040</v>
      </c>
      <c r="H96" s="84">
        <v>240</v>
      </c>
      <c r="I96" s="27">
        <f>'Прил 5'!J97</f>
        <v>8.1000000000000014</v>
      </c>
      <c r="J96" s="27">
        <f>'Прил 5'!K97</f>
        <v>6.3</v>
      </c>
      <c r="K96" s="27">
        <f>'Прил 5'!L97</f>
        <v>20.2</v>
      </c>
    </row>
    <row r="97" spans="1:12">
      <c r="A97" s="139" t="s">
        <v>95</v>
      </c>
      <c r="B97" s="90" t="s">
        <v>65</v>
      </c>
      <c r="C97" s="90"/>
      <c r="D97" s="91"/>
      <c r="E97" s="90"/>
      <c r="F97" s="90"/>
      <c r="G97" s="90"/>
      <c r="H97" s="150"/>
      <c r="I97" s="132">
        <f t="shared" ref="I97:K102" si="27">I98</f>
        <v>171.2</v>
      </c>
      <c r="J97" s="132">
        <f t="shared" si="27"/>
        <v>148.6</v>
      </c>
      <c r="K97" s="132">
        <f t="shared" si="27"/>
        <v>127.5</v>
      </c>
    </row>
    <row r="98" spans="1:12">
      <c r="A98" s="156" t="s">
        <v>37</v>
      </c>
      <c r="B98" s="90" t="s">
        <v>65</v>
      </c>
      <c r="C98" s="90" t="s">
        <v>22</v>
      </c>
      <c r="D98" s="150"/>
      <c r="E98" s="90"/>
      <c r="F98" s="90"/>
      <c r="G98" s="90"/>
      <c r="H98" s="150"/>
      <c r="I98" s="132">
        <f>I99</f>
        <v>171.2</v>
      </c>
      <c r="J98" s="132">
        <f t="shared" si="27"/>
        <v>148.6</v>
      </c>
      <c r="K98" s="132">
        <f t="shared" si="27"/>
        <v>127.5</v>
      </c>
    </row>
    <row r="99" spans="1:12" ht="47.25">
      <c r="A99" s="86" t="s">
        <v>248</v>
      </c>
      <c r="B99" s="5" t="s">
        <v>65</v>
      </c>
      <c r="C99" s="5" t="s">
        <v>22</v>
      </c>
      <c r="D99" s="5">
        <v>89</v>
      </c>
      <c r="E99" s="5"/>
      <c r="F99" s="5"/>
      <c r="G99" s="5"/>
      <c r="H99" s="75"/>
      <c r="I99" s="27">
        <f>I100</f>
        <v>171.2</v>
      </c>
      <c r="J99" s="27">
        <f t="shared" si="27"/>
        <v>148.6</v>
      </c>
      <c r="K99" s="27">
        <f t="shared" si="27"/>
        <v>127.5</v>
      </c>
      <c r="L99" s="167"/>
    </row>
    <row r="100" spans="1:12" ht="47.25">
      <c r="A100" s="86" t="s">
        <v>249</v>
      </c>
      <c r="B100" s="5" t="s">
        <v>65</v>
      </c>
      <c r="C100" s="5" t="s">
        <v>22</v>
      </c>
      <c r="D100" s="5">
        <v>89</v>
      </c>
      <c r="E100" s="5">
        <v>1</v>
      </c>
      <c r="F100" s="5"/>
      <c r="G100" s="5"/>
      <c r="H100" s="75"/>
      <c r="I100" s="27">
        <f>I101</f>
        <v>171.2</v>
      </c>
      <c r="J100" s="27">
        <f t="shared" si="27"/>
        <v>148.6</v>
      </c>
      <c r="K100" s="27">
        <f t="shared" si="27"/>
        <v>127.5</v>
      </c>
      <c r="L100" s="167"/>
    </row>
    <row r="101" spans="1:12">
      <c r="A101" s="86" t="s">
        <v>132</v>
      </c>
      <c r="B101" s="157" t="s">
        <v>65</v>
      </c>
      <c r="C101" s="157" t="s">
        <v>22</v>
      </c>
      <c r="D101" s="87">
        <v>89</v>
      </c>
      <c r="E101" s="74">
        <v>1</v>
      </c>
      <c r="F101" s="74" t="s">
        <v>71</v>
      </c>
      <c r="G101" s="74" t="s">
        <v>97</v>
      </c>
      <c r="H101" s="87"/>
      <c r="I101" s="27">
        <f t="shared" si="27"/>
        <v>171.2</v>
      </c>
      <c r="J101" s="27">
        <f t="shared" si="27"/>
        <v>148.6</v>
      </c>
      <c r="K101" s="27">
        <f t="shared" si="27"/>
        <v>127.5</v>
      </c>
    </row>
    <row r="102" spans="1:12">
      <c r="A102" s="86" t="s">
        <v>133</v>
      </c>
      <c r="B102" s="157" t="s">
        <v>65</v>
      </c>
      <c r="C102" s="157" t="s">
        <v>22</v>
      </c>
      <c r="D102" s="87">
        <v>89</v>
      </c>
      <c r="E102" s="74">
        <v>1</v>
      </c>
      <c r="F102" s="74" t="s">
        <v>71</v>
      </c>
      <c r="G102" s="74" t="s">
        <v>97</v>
      </c>
      <c r="H102" s="87" t="s">
        <v>135</v>
      </c>
      <c r="I102" s="27">
        <f t="shared" si="27"/>
        <v>171.2</v>
      </c>
      <c r="J102" s="27">
        <f t="shared" si="27"/>
        <v>148.6</v>
      </c>
      <c r="K102" s="27">
        <f t="shared" si="27"/>
        <v>127.5</v>
      </c>
    </row>
    <row r="103" spans="1:12">
      <c r="A103" s="86" t="s">
        <v>134</v>
      </c>
      <c r="B103" s="157" t="s">
        <v>65</v>
      </c>
      <c r="C103" s="157" t="s">
        <v>22</v>
      </c>
      <c r="D103" s="87">
        <v>89</v>
      </c>
      <c r="E103" s="74">
        <v>1</v>
      </c>
      <c r="F103" s="74" t="s">
        <v>71</v>
      </c>
      <c r="G103" s="74" t="s">
        <v>97</v>
      </c>
      <c r="H103" s="87" t="s">
        <v>136</v>
      </c>
      <c r="I103" s="27">
        <f>'Прил 5'!J104</f>
        <v>171.2</v>
      </c>
      <c r="J103" s="27">
        <f>'Прил 5'!K104</f>
        <v>148.6</v>
      </c>
      <c r="K103" s="27">
        <f>'Прил 5'!L104</f>
        <v>127.5</v>
      </c>
    </row>
    <row r="104" spans="1:12">
      <c r="A104" s="136" t="s">
        <v>24</v>
      </c>
      <c r="B104" s="158" t="s">
        <v>66</v>
      </c>
      <c r="C104" s="158"/>
      <c r="D104" s="148"/>
      <c r="E104" s="81"/>
      <c r="F104" s="81"/>
      <c r="G104" s="81"/>
      <c r="H104" s="148"/>
      <c r="I104" s="132">
        <f t="shared" ref="I104:K109" si="28">I105</f>
        <v>0.7</v>
      </c>
      <c r="J104" s="132">
        <f t="shared" si="28"/>
        <v>0.7</v>
      </c>
      <c r="K104" s="132">
        <f t="shared" si="28"/>
        <v>0.7</v>
      </c>
    </row>
    <row r="105" spans="1:12" ht="31.5">
      <c r="A105" s="136" t="s">
        <v>98</v>
      </c>
      <c r="B105" s="81">
        <v>13</v>
      </c>
      <c r="C105" s="81" t="s">
        <v>22</v>
      </c>
      <c r="D105" s="144"/>
      <c r="E105" s="81"/>
      <c r="F105" s="81"/>
      <c r="G105" s="81"/>
      <c r="H105" s="148"/>
      <c r="I105" s="132">
        <f t="shared" si="28"/>
        <v>0.7</v>
      </c>
      <c r="J105" s="132">
        <f t="shared" si="28"/>
        <v>0.7</v>
      </c>
      <c r="K105" s="132">
        <f t="shared" si="28"/>
        <v>0.7</v>
      </c>
    </row>
    <row r="106" spans="1:12" ht="47.25">
      <c r="A106" s="86" t="s">
        <v>248</v>
      </c>
      <c r="B106" s="74" t="s">
        <v>66</v>
      </c>
      <c r="C106" s="74" t="s">
        <v>22</v>
      </c>
      <c r="D106" s="5">
        <v>89</v>
      </c>
      <c r="E106" s="5">
        <v>0</v>
      </c>
      <c r="F106" s="74"/>
      <c r="G106" s="74"/>
      <c r="H106" s="87"/>
      <c r="I106" s="27">
        <f t="shared" si="28"/>
        <v>0.7</v>
      </c>
      <c r="J106" s="27">
        <f t="shared" si="28"/>
        <v>0.7</v>
      </c>
      <c r="K106" s="27">
        <f t="shared" si="28"/>
        <v>0.7</v>
      </c>
    </row>
    <row r="107" spans="1:12" ht="47.25">
      <c r="A107" s="86" t="s">
        <v>249</v>
      </c>
      <c r="B107" s="74" t="s">
        <v>66</v>
      </c>
      <c r="C107" s="74" t="s">
        <v>22</v>
      </c>
      <c r="D107" s="5">
        <v>89</v>
      </c>
      <c r="E107" s="5">
        <v>1</v>
      </c>
      <c r="F107" s="74"/>
      <c r="G107" s="74"/>
      <c r="H107" s="87"/>
      <c r="I107" s="27">
        <f t="shared" si="28"/>
        <v>0.7</v>
      </c>
      <c r="J107" s="27">
        <f t="shared" si="28"/>
        <v>0.7</v>
      </c>
      <c r="K107" s="27">
        <f t="shared" si="28"/>
        <v>0.7</v>
      </c>
    </row>
    <row r="108" spans="1:12">
      <c r="A108" s="78" t="s">
        <v>99</v>
      </c>
      <c r="B108" s="74">
        <v>13</v>
      </c>
      <c r="C108" s="74" t="s">
        <v>22</v>
      </c>
      <c r="D108" s="77">
        <v>89</v>
      </c>
      <c r="E108" s="74">
        <v>1</v>
      </c>
      <c r="F108" s="74" t="s">
        <v>71</v>
      </c>
      <c r="G108" s="74">
        <v>41240</v>
      </c>
      <c r="H108" s="87"/>
      <c r="I108" s="27">
        <f t="shared" si="28"/>
        <v>0.7</v>
      </c>
      <c r="J108" s="27">
        <f t="shared" si="28"/>
        <v>0.7</v>
      </c>
      <c r="K108" s="27">
        <f t="shared" si="28"/>
        <v>0.7</v>
      </c>
    </row>
    <row r="109" spans="1:12">
      <c r="A109" s="78" t="s">
        <v>130</v>
      </c>
      <c r="B109" s="74">
        <v>13</v>
      </c>
      <c r="C109" s="74" t="s">
        <v>22</v>
      </c>
      <c r="D109" s="77">
        <v>89</v>
      </c>
      <c r="E109" s="74">
        <v>1</v>
      </c>
      <c r="F109" s="74" t="s">
        <v>71</v>
      </c>
      <c r="G109" s="74" t="s">
        <v>104</v>
      </c>
      <c r="H109" s="87" t="s">
        <v>131</v>
      </c>
      <c r="I109" s="27">
        <f t="shared" si="28"/>
        <v>0.7</v>
      </c>
      <c r="J109" s="27">
        <f t="shared" si="28"/>
        <v>0.7</v>
      </c>
      <c r="K109" s="27">
        <f t="shared" si="28"/>
        <v>0.7</v>
      </c>
    </row>
    <row r="110" spans="1:12">
      <c r="A110" s="85" t="s">
        <v>100</v>
      </c>
      <c r="B110" s="74">
        <v>13</v>
      </c>
      <c r="C110" s="74" t="s">
        <v>22</v>
      </c>
      <c r="D110" s="77">
        <v>89</v>
      </c>
      <c r="E110" s="74">
        <v>1</v>
      </c>
      <c r="F110" s="74" t="s">
        <v>71</v>
      </c>
      <c r="G110" s="74">
        <v>41240</v>
      </c>
      <c r="H110" s="87">
        <v>730</v>
      </c>
      <c r="I110" s="27">
        <f>'Прил 5'!J111</f>
        <v>0.7</v>
      </c>
      <c r="J110" s="27">
        <f>'Прил 5'!K111</f>
        <v>0.7</v>
      </c>
      <c r="K110" s="27">
        <f>'Прил 5'!L111</f>
        <v>0.7</v>
      </c>
    </row>
    <row r="111" spans="1:12">
      <c r="A111" s="85" t="s">
        <v>267</v>
      </c>
      <c r="B111" s="74" t="s">
        <v>268</v>
      </c>
      <c r="C111" s="74"/>
      <c r="D111" s="77"/>
      <c r="E111" s="74"/>
      <c r="F111" s="74"/>
      <c r="G111" s="74"/>
      <c r="H111" s="87"/>
      <c r="I111" s="27"/>
      <c r="J111" s="27">
        <f t="shared" ref="J111:K116" si="29">J112</f>
        <v>28</v>
      </c>
      <c r="K111" s="27">
        <f t="shared" si="29"/>
        <v>55.4</v>
      </c>
    </row>
    <row r="112" spans="1:12">
      <c r="A112" s="85" t="s">
        <v>267</v>
      </c>
      <c r="B112" s="74" t="s">
        <v>268</v>
      </c>
      <c r="C112" s="74">
        <v>99</v>
      </c>
      <c r="D112" s="77"/>
      <c r="E112" s="74"/>
      <c r="F112" s="74"/>
      <c r="G112" s="74"/>
      <c r="H112" s="87"/>
      <c r="I112" s="27"/>
      <c r="J112" s="27">
        <f t="shared" si="29"/>
        <v>28</v>
      </c>
      <c r="K112" s="27">
        <f t="shared" si="29"/>
        <v>55.4</v>
      </c>
    </row>
    <row r="113" spans="1:11" ht="47.25">
      <c r="A113" s="86" t="s">
        <v>248</v>
      </c>
      <c r="B113" s="74" t="s">
        <v>268</v>
      </c>
      <c r="C113" s="74">
        <v>99</v>
      </c>
      <c r="D113" s="74" t="s">
        <v>82</v>
      </c>
      <c r="E113" s="74" t="s">
        <v>257</v>
      </c>
      <c r="F113" s="74"/>
      <c r="G113" s="74"/>
      <c r="H113" s="87"/>
      <c r="I113" s="27"/>
      <c r="J113" s="27">
        <f t="shared" si="29"/>
        <v>28</v>
      </c>
      <c r="K113" s="27">
        <f t="shared" si="29"/>
        <v>55.4</v>
      </c>
    </row>
    <row r="114" spans="1:11" ht="47.25">
      <c r="A114" s="86" t="s">
        <v>249</v>
      </c>
      <c r="B114" s="74" t="s">
        <v>268</v>
      </c>
      <c r="C114" s="74">
        <v>99</v>
      </c>
      <c r="D114" s="74" t="s">
        <v>82</v>
      </c>
      <c r="E114" s="74" t="s">
        <v>34</v>
      </c>
      <c r="F114" s="74"/>
      <c r="G114" s="74"/>
      <c r="H114" s="87"/>
      <c r="I114" s="27"/>
      <c r="J114" s="27">
        <f t="shared" si="29"/>
        <v>28</v>
      </c>
      <c r="K114" s="27">
        <f t="shared" si="29"/>
        <v>55.4</v>
      </c>
    </row>
    <row r="115" spans="1:11">
      <c r="A115" s="85" t="s">
        <v>267</v>
      </c>
      <c r="B115" s="74" t="s">
        <v>268</v>
      </c>
      <c r="C115" s="74">
        <v>99</v>
      </c>
      <c r="D115" s="74" t="s">
        <v>82</v>
      </c>
      <c r="E115" s="74" t="s">
        <v>34</v>
      </c>
      <c r="F115" s="74" t="s">
        <v>71</v>
      </c>
      <c r="G115" s="74" t="s">
        <v>269</v>
      </c>
      <c r="H115" s="74"/>
      <c r="I115" s="27"/>
      <c r="J115" s="27">
        <f t="shared" si="29"/>
        <v>28</v>
      </c>
      <c r="K115" s="27">
        <f t="shared" si="29"/>
        <v>55.4</v>
      </c>
    </row>
    <row r="116" spans="1:11">
      <c r="A116" s="85" t="s">
        <v>145</v>
      </c>
      <c r="B116" s="74" t="s">
        <v>268</v>
      </c>
      <c r="C116" s="74">
        <v>99</v>
      </c>
      <c r="D116" s="74" t="s">
        <v>82</v>
      </c>
      <c r="E116" s="74" t="s">
        <v>34</v>
      </c>
      <c r="F116" s="74" t="s">
        <v>71</v>
      </c>
      <c r="G116" s="74" t="s">
        <v>269</v>
      </c>
      <c r="H116" s="74" t="s">
        <v>146</v>
      </c>
      <c r="I116" s="27"/>
      <c r="J116" s="27">
        <f t="shared" si="29"/>
        <v>28</v>
      </c>
      <c r="K116" s="27">
        <f t="shared" si="29"/>
        <v>55.4</v>
      </c>
    </row>
    <row r="117" spans="1:11">
      <c r="A117" s="85" t="s">
        <v>81</v>
      </c>
      <c r="B117" s="74" t="s">
        <v>268</v>
      </c>
      <c r="C117" s="74" t="s">
        <v>268</v>
      </c>
      <c r="D117" s="74" t="s">
        <v>82</v>
      </c>
      <c r="E117" s="74" t="s">
        <v>34</v>
      </c>
      <c r="F117" s="74" t="s">
        <v>71</v>
      </c>
      <c r="G117" s="74" t="s">
        <v>269</v>
      </c>
      <c r="H117" s="74" t="s">
        <v>83</v>
      </c>
      <c r="I117" s="221"/>
      <c r="J117" s="221">
        <f>'Прил 5'!K118</f>
        <v>28</v>
      </c>
      <c r="K117" s="221">
        <f>'Прил 5'!L118</f>
        <v>55.4</v>
      </c>
    </row>
  </sheetData>
  <autoFilter ref="A7:K117"/>
  <mergeCells count="9">
    <mergeCell ref="I1:K1"/>
    <mergeCell ref="A3:K3"/>
    <mergeCell ref="A5:A6"/>
    <mergeCell ref="B5:B6"/>
    <mergeCell ref="C5:C6"/>
    <mergeCell ref="D5:G6"/>
    <mergeCell ref="H5:H6"/>
    <mergeCell ref="I5:K5"/>
    <mergeCell ref="I2:K2"/>
  </mergeCells>
  <conditionalFormatting sqref="B46">
    <cfRule type="expression" dxfId="57" priority="53" stopIfTrue="1">
      <formula>$F46=""</formula>
    </cfRule>
    <cfRule type="expression" dxfId="56" priority="54" stopIfTrue="1">
      <formula>#REF!&lt;&gt;""</formula>
    </cfRule>
    <cfRule type="expression" dxfId="55" priority="55" stopIfTrue="1">
      <formula>AND($G46="",$F46&lt;&gt;"")</formula>
    </cfRule>
  </conditionalFormatting>
  <conditionalFormatting sqref="B62">
    <cfRule type="expression" dxfId="54" priority="50" stopIfTrue="1">
      <formula>$F62=""</formula>
    </cfRule>
    <cfRule type="expression" dxfId="53" priority="52" stopIfTrue="1">
      <formula>AND($G62="",$F62&lt;&gt;"")</formula>
    </cfRule>
  </conditionalFormatting>
  <conditionalFormatting sqref="A91 A94">
    <cfRule type="expression" dxfId="52" priority="41" stopIfTrue="1">
      <formula>$F91=""</formula>
    </cfRule>
    <cfRule type="expression" dxfId="51" priority="43" stopIfTrue="1">
      <formula>AND($G91="",$F91&lt;&gt;"")</formula>
    </cfRule>
  </conditionalFormatting>
  <conditionalFormatting sqref="A94">
    <cfRule type="expression" dxfId="50" priority="38" stopIfTrue="1">
      <formula>$F94=""</formula>
    </cfRule>
    <cfRule type="expression" dxfId="49" priority="40" stopIfTrue="1">
      <formula>AND($G94="",$F94&lt;&gt;"")</formula>
    </cfRule>
  </conditionalFormatting>
  <conditionalFormatting sqref="A35">
    <cfRule type="expression" dxfId="48" priority="32" stopIfTrue="1">
      <formula>$F35=""</formula>
    </cfRule>
    <cfRule type="expression" dxfId="47" priority="33" stopIfTrue="1">
      <formula>#REF!&lt;&gt;""</formula>
    </cfRule>
    <cfRule type="expression" dxfId="46" priority="34" stopIfTrue="1">
      <formula>AND($G35="",$F35&lt;&gt;"")</formula>
    </cfRule>
  </conditionalFormatting>
  <conditionalFormatting sqref="F89:F90 E84:F84 E89">
    <cfRule type="expression" dxfId="45" priority="30" stopIfTrue="1">
      <formula>$C84=""</formula>
    </cfRule>
    <cfRule type="expression" dxfId="44" priority="31" stopIfTrue="1">
      <formula>$D84&lt;&gt;""</formula>
    </cfRule>
  </conditionalFormatting>
  <conditionalFormatting sqref="A50">
    <cfRule type="expression" dxfId="43" priority="10" stopIfTrue="1">
      <formula>$F50=""</formula>
    </cfRule>
    <cfRule type="expression" dxfId="42" priority="11" stopIfTrue="1">
      <formula>$H50&lt;&gt;""</formula>
    </cfRule>
    <cfRule type="expression" dxfId="41" priority="12" stopIfTrue="1">
      <formula>AND($G50="",$F50&lt;&gt;"")</formula>
    </cfRule>
  </conditionalFormatting>
  <conditionalFormatting sqref="B50">
    <cfRule type="expression" dxfId="40" priority="7" stopIfTrue="1">
      <formula>$F50=""</formula>
    </cfRule>
    <cfRule type="expression" dxfId="39" priority="8" stopIfTrue="1">
      <formula>#REF!&lt;&gt;""</formula>
    </cfRule>
    <cfRule type="expression" dxfId="38" priority="9" stopIfTrue="1">
      <formula>AND($G50="",$F50&lt;&gt;"")</formula>
    </cfRule>
  </conditionalFormatting>
  <conditionalFormatting sqref="A44">
    <cfRule type="expression" dxfId="37" priority="4" stopIfTrue="1">
      <formula>$F44=""</formula>
    </cfRule>
    <cfRule type="expression" dxfId="36" priority="5" stopIfTrue="1">
      <formula>#REF!&lt;&gt;""</formula>
    </cfRule>
    <cfRule type="expression" dxfId="35" priority="6" stopIfTrue="1">
      <formula>AND($G44="",$F44&lt;&gt;"")</formula>
    </cfRule>
  </conditionalFormatting>
  <conditionalFormatting sqref="A44">
    <cfRule type="expression" dxfId="34" priority="1" stopIfTrue="1">
      <formula>$F44=""</formula>
    </cfRule>
    <cfRule type="expression" dxfId="33" priority="2" stopIfTrue="1">
      <formula>#REF!&lt;&gt;""</formula>
    </cfRule>
    <cfRule type="expression" dxfId="32" priority="3" stopIfTrue="1">
      <formula>AND($G44="",$F44&lt;&gt;"")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colBreaks count="1" manualBreakCount="1">
    <brk id="11" max="99" man="1"/>
  </colBreak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B62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 A94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8"/>
  <sheetViews>
    <sheetView view="pageBreakPreview" zoomScale="90" zoomScaleNormal="75" zoomScaleSheetLayoutView="90" workbookViewId="0">
      <selection activeCell="J26" sqref="J26"/>
    </sheetView>
  </sheetViews>
  <sheetFormatPr defaultColWidth="8.5703125" defaultRowHeight="15.75"/>
  <cols>
    <col min="1" max="1" width="86.7109375" style="124" customWidth="1"/>
    <col min="2" max="2" width="7" style="125" customWidth="1"/>
    <col min="3" max="3" width="5.5703125" style="125" customWidth="1"/>
    <col min="4" max="4" width="7.140625" style="125" customWidth="1"/>
    <col min="5" max="5" width="7.28515625" style="125" customWidth="1"/>
    <col min="6" max="6" width="6.140625" style="125" customWidth="1"/>
    <col min="7" max="7" width="7.140625" style="125" customWidth="1"/>
    <col min="8" max="8" width="10.42578125" style="127" customWidth="1"/>
    <col min="9" max="9" width="7.85546875" style="127" customWidth="1"/>
    <col min="10" max="10" width="16.85546875" style="160" customWidth="1"/>
    <col min="11" max="11" width="13.85546875" style="127" customWidth="1"/>
    <col min="12" max="12" width="15.85546875" style="127" customWidth="1"/>
    <col min="13" max="13" width="8.5703125" style="287"/>
    <col min="14" max="16384" width="8.5703125" style="127"/>
  </cols>
  <sheetData>
    <row r="1" spans="1:13">
      <c r="G1" s="126"/>
      <c r="H1" s="307" t="s">
        <v>150</v>
      </c>
      <c r="I1" s="307"/>
      <c r="J1" s="307"/>
      <c r="K1" s="307"/>
      <c r="L1" s="307"/>
    </row>
    <row r="2" spans="1:13" ht="96.75" customHeight="1">
      <c r="G2" s="126"/>
      <c r="H2" s="230"/>
      <c r="I2" s="230"/>
      <c r="J2" s="306" t="s">
        <v>283</v>
      </c>
      <c r="K2" s="306"/>
      <c r="L2" s="306"/>
    </row>
    <row r="3" spans="1:13" ht="57.75" customHeight="1">
      <c r="A3" s="316" t="s">
        <v>277</v>
      </c>
      <c r="B3" s="316"/>
      <c r="C3" s="316"/>
      <c r="D3" s="316"/>
      <c r="E3" s="316"/>
      <c r="F3" s="316"/>
      <c r="G3" s="316"/>
      <c r="H3" s="316"/>
      <c r="I3" s="316"/>
      <c r="J3" s="316"/>
      <c r="K3" s="316"/>
      <c r="L3" s="316"/>
    </row>
    <row r="5" spans="1:13">
      <c r="A5" s="318" t="s">
        <v>16</v>
      </c>
      <c r="B5" s="320" t="s">
        <v>27</v>
      </c>
      <c r="C5" s="322" t="s">
        <v>17</v>
      </c>
      <c r="D5" s="322" t="s">
        <v>28</v>
      </c>
      <c r="E5" s="310" t="s">
        <v>19</v>
      </c>
      <c r="F5" s="311"/>
      <c r="G5" s="311"/>
      <c r="H5" s="312"/>
      <c r="I5" s="322" t="s">
        <v>20</v>
      </c>
      <c r="J5" s="317" t="s">
        <v>67</v>
      </c>
      <c r="K5" s="317"/>
      <c r="L5" s="317"/>
    </row>
    <row r="6" spans="1:13">
      <c r="A6" s="319"/>
      <c r="B6" s="321"/>
      <c r="C6" s="323"/>
      <c r="D6" s="323"/>
      <c r="E6" s="313"/>
      <c r="F6" s="314"/>
      <c r="G6" s="314"/>
      <c r="H6" s="315"/>
      <c r="I6" s="323"/>
      <c r="J6" s="93" t="s">
        <v>211</v>
      </c>
      <c r="K6" s="224" t="s">
        <v>212</v>
      </c>
      <c r="L6" s="224" t="s">
        <v>276</v>
      </c>
    </row>
    <row r="7" spans="1:13">
      <c r="A7" s="128">
        <v>1</v>
      </c>
      <c r="B7" s="5">
        <v>2</v>
      </c>
      <c r="C7" s="5">
        <v>3</v>
      </c>
      <c r="D7" s="5">
        <v>4</v>
      </c>
      <c r="E7" s="5">
        <v>5</v>
      </c>
      <c r="F7" s="82">
        <v>6</v>
      </c>
      <c r="G7" s="5">
        <v>7</v>
      </c>
      <c r="H7" s="74">
        <v>8</v>
      </c>
      <c r="I7" s="74">
        <v>9</v>
      </c>
      <c r="J7" s="74">
        <v>10</v>
      </c>
      <c r="K7" s="74">
        <v>11</v>
      </c>
      <c r="L7" s="74">
        <v>12</v>
      </c>
    </row>
    <row r="8" spans="1:13" s="133" customFormat="1">
      <c r="A8" s="129" t="s">
        <v>29</v>
      </c>
      <c r="B8" s="79"/>
      <c r="C8" s="79"/>
      <c r="D8" s="79"/>
      <c r="E8" s="79"/>
      <c r="F8" s="130"/>
      <c r="G8" s="131"/>
      <c r="H8" s="96"/>
      <c r="I8" s="96"/>
      <c r="J8" s="132">
        <f>J9</f>
        <v>2139.1971399999998</v>
      </c>
      <c r="K8" s="132">
        <f t="shared" ref="K8:L8" si="0">K9</f>
        <v>1205.8</v>
      </c>
      <c r="L8" s="132">
        <f t="shared" si="0"/>
        <v>1198.9000000000003</v>
      </c>
      <c r="M8" s="288"/>
    </row>
    <row r="9" spans="1:13" ht="31.5">
      <c r="A9" s="129" t="s">
        <v>240</v>
      </c>
      <c r="B9" s="79">
        <v>916</v>
      </c>
      <c r="C9" s="134"/>
      <c r="D9" s="134"/>
      <c r="E9" s="5"/>
      <c r="F9" s="5"/>
      <c r="G9" s="5"/>
      <c r="H9" s="5"/>
      <c r="I9" s="135"/>
      <c r="J9" s="132">
        <f>J10+J56+J71+J78+J98+J105+J65</f>
        <v>2139.1971399999998</v>
      </c>
      <c r="K9" s="132">
        <f>K10+K56+K71+K78+K98+K105+K65+K112</f>
        <v>1205.8</v>
      </c>
      <c r="L9" s="132">
        <f>L10+L56+L71+L78+L98+L105+L65+L112</f>
        <v>1198.9000000000003</v>
      </c>
    </row>
    <row r="10" spans="1:13">
      <c r="A10" s="129" t="s">
        <v>21</v>
      </c>
      <c r="B10" s="79">
        <v>916</v>
      </c>
      <c r="C10" s="79" t="s">
        <v>22</v>
      </c>
      <c r="D10" s="79"/>
      <c r="E10" s="90"/>
      <c r="F10" s="90"/>
      <c r="G10" s="90"/>
      <c r="H10" s="90"/>
      <c r="I10" s="130"/>
      <c r="J10" s="132">
        <f>J11+J20+J45+J51+J39</f>
        <v>965.1</v>
      </c>
      <c r="K10" s="132">
        <f>K11+K20+K45+K51</f>
        <v>477.3</v>
      </c>
      <c r="L10" s="132">
        <f>L11+L20+L45+L51</f>
        <v>419.9</v>
      </c>
    </row>
    <row r="11" spans="1:13" ht="31.5">
      <c r="A11" s="136" t="s">
        <v>68</v>
      </c>
      <c r="B11" s="79">
        <v>916</v>
      </c>
      <c r="C11" s="90" t="s">
        <v>22</v>
      </c>
      <c r="D11" s="90" t="s">
        <v>61</v>
      </c>
      <c r="E11" s="90"/>
      <c r="F11" s="90"/>
      <c r="G11" s="90"/>
      <c r="H11" s="90"/>
      <c r="I11" s="91"/>
      <c r="J11" s="137">
        <f>J12</f>
        <v>346.1</v>
      </c>
      <c r="K11" s="137">
        <f t="shared" ref="K11:L15" si="1">K12</f>
        <v>134.5</v>
      </c>
      <c r="L11" s="137">
        <f t="shared" si="1"/>
        <v>135.19999999999999</v>
      </c>
    </row>
    <row r="12" spans="1:13">
      <c r="A12" s="86" t="s">
        <v>209</v>
      </c>
      <c r="B12" s="79">
        <v>916</v>
      </c>
      <c r="C12" s="5" t="s">
        <v>22</v>
      </c>
      <c r="D12" s="5" t="s">
        <v>61</v>
      </c>
      <c r="E12" s="5" t="s">
        <v>69</v>
      </c>
      <c r="F12" s="5"/>
      <c r="G12" s="5"/>
      <c r="H12" s="5"/>
      <c r="I12" s="76"/>
      <c r="J12" s="138">
        <f>J13</f>
        <v>346.1</v>
      </c>
      <c r="K12" s="138">
        <f t="shared" si="1"/>
        <v>134.5</v>
      </c>
      <c r="L12" s="138">
        <f t="shared" si="1"/>
        <v>135.19999999999999</v>
      </c>
    </row>
    <row r="13" spans="1:13">
      <c r="A13" s="78" t="s">
        <v>207</v>
      </c>
      <c r="B13" s="79">
        <v>916</v>
      </c>
      <c r="C13" s="5" t="s">
        <v>22</v>
      </c>
      <c r="D13" s="5" t="s">
        <v>61</v>
      </c>
      <c r="E13" s="5">
        <v>65</v>
      </c>
      <c r="F13" s="5">
        <v>1</v>
      </c>
      <c r="G13" s="90"/>
      <c r="H13" s="90"/>
      <c r="I13" s="91"/>
      <c r="J13" s="138">
        <f>J14+J17</f>
        <v>346.1</v>
      </c>
      <c r="K13" s="138">
        <f t="shared" ref="K13:L13" si="2">K14+K17</f>
        <v>134.5</v>
      </c>
      <c r="L13" s="138">
        <f t="shared" si="2"/>
        <v>135.19999999999999</v>
      </c>
    </row>
    <row r="14" spans="1:13">
      <c r="A14" s="89" t="s">
        <v>149</v>
      </c>
      <c r="B14" s="79">
        <v>916</v>
      </c>
      <c r="C14" s="74" t="s">
        <v>22</v>
      </c>
      <c r="D14" s="74" t="s">
        <v>61</v>
      </c>
      <c r="E14" s="74" t="s">
        <v>69</v>
      </c>
      <c r="F14" s="74" t="s">
        <v>34</v>
      </c>
      <c r="G14" s="74" t="s">
        <v>71</v>
      </c>
      <c r="H14" s="74" t="s">
        <v>72</v>
      </c>
      <c r="I14" s="91"/>
      <c r="J14" s="138">
        <f>J15</f>
        <v>263.10000000000002</v>
      </c>
      <c r="K14" s="138">
        <f t="shared" si="1"/>
        <v>134.5</v>
      </c>
      <c r="L14" s="138">
        <f t="shared" si="1"/>
        <v>135.19999999999999</v>
      </c>
    </row>
    <row r="15" spans="1:13" ht="47.25">
      <c r="A15" s="89" t="s">
        <v>141</v>
      </c>
      <c r="B15" s="79">
        <v>916</v>
      </c>
      <c r="C15" s="74" t="s">
        <v>22</v>
      </c>
      <c r="D15" s="74" t="s">
        <v>61</v>
      </c>
      <c r="E15" s="74" t="s">
        <v>69</v>
      </c>
      <c r="F15" s="74" t="s">
        <v>34</v>
      </c>
      <c r="G15" s="74" t="s">
        <v>71</v>
      </c>
      <c r="H15" s="74" t="s">
        <v>72</v>
      </c>
      <c r="I15" s="76" t="s">
        <v>143</v>
      </c>
      <c r="J15" s="138">
        <f>J16</f>
        <v>263.10000000000002</v>
      </c>
      <c r="K15" s="138">
        <f t="shared" si="1"/>
        <v>134.5</v>
      </c>
      <c r="L15" s="138">
        <f t="shared" si="1"/>
        <v>135.19999999999999</v>
      </c>
    </row>
    <row r="16" spans="1:13" ht="21" customHeight="1">
      <c r="A16" s="89" t="s">
        <v>142</v>
      </c>
      <c r="B16" s="79">
        <v>916</v>
      </c>
      <c r="C16" s="74" t="s">
        <v>22</v>
      </c>
      <c r="D16" s="74" t="s">
        <v>61</v>
      </c>
      <c r="E16" s="74" t="s">
        <v>69</v>
      </c>
      <c r="F16" s="74" t="s">
        <v>34</v>
      </c>
      <c r="G16" s="74" t="s">
        <v>71</v>
      </c>
      <c r="H16" s="74" t="s">
        <v>72</v>
      </c>
      <c r="I16" s="76" t="s">
        <v>144</v>
      </c>
      <c r="J16" s="138">
        <f>216.1+30+17</f>
        <v>263.10000000000002</v>
      </c>
      <c r="K16" s="138">
        <v>134.5</v>
      </c>
      <c r="L16" s="138">
        <v>135.19999999999999</v>
      </c>
      <c r="M16" s="287" t="s">
        <v>305</v>
      </c>
    </row>
    <row r="17" spans="1:13" ht="34.5" customHeight="1">
      <c r="A17" s="78" t="s">
        <v>271</v>
      </c>
      <c r="B17" s="79">
        <v>916</v>
      </c>
      <c r="C17" s="74" t="s">
        <v>22</v>
      </c>
      <c r="D17" s="74" t="s">
        <v>61</v>
      </c>
      <c r="E17" s="74" t="s">
        <v>69</v>
      </c>
      <c r="F17" s="74" t="s">
        <v>34</v>
      </c>
      <c r="G17" s="74" t="s">
        <v>71</v>
      </c>
      <c r="H17" s="74" t="s">
        <v>270</v>
      </c>
      <c r="I17" s="76"/>
      <c r="J17" s="138">
        <f>J18</f>
        <v>83</v>
      </c>
      <c r="K17" s="138">
        <f t="shared" ref="K17:L17" si="3">K18</f>
        <v>0</v>
      </c>
      <c r="L17" s="138">
        <f t="shared" si="3"/>
        <v>0</v>
      </c>
    </row>
    <row r="18" spans="1:13" ht="55.5" customHeight="1">
      <c r="A18" s="89" t="s">
        <v>141</v>
      </c>
      <c r="B18" s="79">
        <v>916</v>
      </c>
      <c r="C18" s="74" t="s">
        <v>22</v>
      </c>
      <c r="D18" s="74" t="s">
        <v>61</v>
      </c>
      <c r="E18" s="74" t="s">
        <v>69</v>
      </c>
      <c r="F18" s="74" t="s">
        <v>34</v>
      </c>
      <c r="G18" s="74" t="s">
        <v>71</v>
      </c>
      <c r="H18" s="74" t="s">
        <v>270</v>
      </c>
      <c r="I18" s="76" t="s">
        <v>143</v>
      </c>
      <c r="J18" s="138">
        <f>J19</f>
        <v>83</v>
      </c>
      <c r="K18" s="138">
        <f t="shared" ref="K18:L18" si="4">K19</f>
        <v>0</v>
      </c>
      <c r="L18" s="138">
        <f t="shared" si="4"/>
        <v>0</v>
      </c>
    </row>
    <row r="19" spans="1:13" ht="24" customHeight="1">
      <c r="A19" s="89" t="s">
        <v>142</v>
      </c>
      <c r="B19" s="79">
        <v>916</v>
      </c>
      <c r="C19" s="74" t="s">
        <v>22</v>
      </c>
      <c r="D19" s="74" t="s">
        <v>61</v>
      </c>
      <c r="E19" s="74" t="s">
        <v>69</v>
      </c>
      <c r="F19" s="74" t="s">
        <v>34</v>
      </c>
      <c r="G19" s="74" t="s">
        <v>71</v>
      </c>
      <c r="H19" s="74" t="s">
        <v>270</v>
      </c>
      <c r="I19" s="76" t="s">
        <v>144</v>
      </c>
      <c r="J19" s="138">
        <v>83</v>
      </c>
      <c r="K19" s="138">
        <v>0</v>
      </c>
      <c r="L19" s="138">
        <v>0</v>
      </c>
    </row>
    <row r="20" spans="1:13" ht="47.25">
      <c r="A20" s="139" t="s">
        <v>102</v>
      </c>
      <c r="B20" s="79">
        <v>916</v>
      </c>
      <c r="C20" s="90" t="s">
        <v>22</v>
      </c>
      <c r="D20" s="90" t="s">
        <v>23</v>
      </c>
      <c r="E20" s="90"/>
      <c r="F20" s="90"/>
      <c r="G20" s="90"/>
      <c r="H20" s="90"/>
      <c r="I20" s="91"/>
      <c r="J20" s="137">
        <f>J21+J34</f>
        <v>614</v>
      </c>
      <c r="K20" s="137">
        <f>K21+K34</f>
        <v>340.8</v>
      </c>
      <c r="L20" s="137">
        <f>L21+L34</f>
        <v>283.7</v>
      </c>
    </row>
    <row r="21" spans="1:13">
      <c r="A21" s="86" t="s">
        <v>209</v>
      </c>
      <c r="B21" s="79">
        <v>916</v>
      </c>
      <c r="C21" s="5" t="s">
        <v>22</v>
      </c>
      <c r="D21" s="5" t="s">
        <v>23</v>
      </c>
      <c r="E21" s="5" t="s">
        <v>69</v>
      </c>
      <c r="F21" s="5"/>
      <c r="G21" s="5"/>
      <c r="H21" s="5"/>
      <c r="I21" s="76"/>
      <c r="J21" s="138">
        <f>J22</f>
        <v>613.79999999999995</v>
      </c>
      <c r="K21" s="138">
        <f t="shared" ref="K21:L21" si="5">K22</f>
        <v>340.6</v>
      </c>
      <c r="L21" s="138">
        <f t="shared" si="5"/>
        <v>283.5</v>
      </c>
    </row>
    <row r="22" spans="1:13" ht="18.600000000000001" customHeight="1">
      <c r="A22" s="86" t="s">
        <v>210</v>
      </c>
      <c r="B22" s="79">
        <v>916</v>
      </c>
      <c r="C22" s="74" t="s">
        <v>22</v>
      </c>
      <c r="D22" s="74" t="s">
        <v>23</v>
      </c>
      <c r="E22" s="74" t="s">
        <v>69</v>
      </c>
      <c r="F22" s="74" t="s">
        <v>35</v>
      </c>
      <c r="G22" s="90"/>
      <c r="H22" s="90"/>
      <c r="I22" s="91"/>
      <c r="J22" s="138">
        <f>J23+J26+J31</f>
        <v>613.79999999999995</v>
      </c>
      <c r="K22" s="138">
        <f t="shared" ref="K22:L22" si="6">K23+K26+K31</f>
        <v>340.6</v>
      </c>
      <c r="L22" s="138">
        <f t="shared" si="6"/>
        <v>283.5</v>
      </c>
    </row>
    <row r="23" spans="1:13">
      <c r="A23" s="89" t="s">
        <v>73</v>
      </c>
      <c r="B23" s="79">
        <v>916</v>
      </c>
      <c r="C23" s="74" t="s">
        <v>22</v>
      </c>
      <c r="D23" s="74" t="s">
        <v>23</v>
      </c>
      <c r="E23" s="74" t="s">
        <v>69</v>
      </c>
      <c r="F23" s="74" t="s">
        <v>35</v>
      </c>
      <c r="G23" s="74" t="s">
        <v>71</v>
      </c>
      <c r="H23" s="74" t="s">
        <v>74</v>
      </c>
      <c r="I23" s="91"/>
      <c r="J23" s="138">
        <f t="shared" ref="J23:L24" si="7">J24</f>
        <v>279</v>
      </c>
      <c r="K23" s="138">
        <f t="shared" si="7"/>
        <v>260.5</v>
      </c>
      <c r="L23" s="138">
        <f t="shared" si="7"/>
        <v>145.69999999999999</v>
      </c>
    </row>
    <row r="24" spans="1:13" ht="38.25" customHeight="1">
      <c r="A24" s="89" t="s">
        <v>141</v>
      </c>
      <c r="B24" s="79">
        <v>916</v>
      </c>
      <c r="C24" s="74" t="s">
        <v>22</v>
      </c>
      <c r="D24" s="74" t="s">
        <v>23</v>
      </c>
      <c r="E24" s="74" t="s">
        <v>69</v>
      </c>
      <c r="F24" s="74" t="s">
        <v>35</v>
      </c>
      <c r="G24" s="74" t="s">
        <v>71</v>
      </c>
      <c r="H24" s="74" t="s">
        <v>74</v>
      </c>
      <c r="I24" s="76" t="s">
        <v>143</v>
      </c>
      <c r="J24" s="138">
        <f t="shared" si="7"/>
        <v>279</v>
      </c>
      <c r="K24" s="138">
        <f t="shared" si="7"/>
        <v>260.5</v>
      </c>
      <c r="L24" s="138">
        <f t="shared" si="7"/>
        <v>145.69999999999999</v>
      </c>
    </row>
    <row r="25" spans="1:13">
      <c r="A25" s="89" t="s">
        <v>142</v>
      </c>
      <c r="B25" s="79">
        <v>916</v>
      </c>
      <c r="C25" s="74" t="s">
        <v>22</v>
      </c>
      <c r="D25" s="74" t="s">
        <v>23</v>
      </c>
      <c r="E25" s="74" t="s">
        <v>69</v>
      </c>
      <c r="F25" s="74" t="s">
        <v>35</v>
      </c>
      <c r="G25" s="74" t="s">
        <v>71</v>
      </c>
      <c r="H25" s="74" t="s">
        <v>74</v>
      </c>
      <c r="I25" s="76" t="s">
        <v>144</v>
      </c>
      <c r="J25" s="138">
        <f>244+20-5+20</f>
        <v>279</v>
      </c>
      <c r="K25" s="138">
        <v>260.5</v>
      </c>
      <c r="L25" s="138">
        <v>145.69999999999999</v>
      </c>
      <c r="M25" s="287" t="s">
        <v>308</v>
      </c>
    </row>
    <row r="26" spans="1:13">
      <c r="A26" s="78" t="s">
        <v>75</v>
      </c>
      <c r="B26" s="79">
        <v>916</v>
      </c>
      <c r="C26" s="74" t="s">
        <v>22</v>
      </c>
      <c r="D26" s="74" t="s">
        <v>23</v>
      </c>
      <c r="E26" s="74" t="s">
        <v>69</v>
      </c>
      <c r="F26" s="74" t="s">
        <v>35</v>
      </c>
      <c r="G26" s="74" t="s">
        <v>71</v>
      </c>
      <c r="H26" s="74" t="s">
        <v>76</v>
      </c>
      <c r="I26" s="76"/>
      <c r="J26" s="138">
        <f>J27+J29</f>
        <v>234.8</v>
      </c>
      <c r="K26" s="138">
        <f>K27+K29</f>
        <v>80.099999999999994</v>
      </c>
      <c r="L26" s="138">
        <f>L27+L29</f>
        <v>137.80000000000001</v>
      </c>
    </row>
    <row r="27" spans="1:13" ht="21.75" customHeight="1">
      <c r="A27" s="78" t="s">
        <v>137</v>
      </c>
      <c r="B27" s="79">
        <v>916</v>
      </c>
      <c r="C27" s="74" t="s">
        <v>22</v>
      </c>
      <c r="D27" s="74" t="s">
        <v>23</v>
      </c>
      <c r="E27" s="74" t="s">
        <v>69</v>
      </c>
      <c r="F27" s="74" t="s">
        <v>35</v>
      </c>
      <c r="G27" s="74" t="s">
        <v>71</v>
      </c>
      <c r="H27" s="74" t="s">
        <v>76</v>
      </c>
      <c r="I27" s="76" t="s">
        <v>139</v>
      </c>
      <c r="J27" s="138">
        <f>J28</f>
        <v>169</v>
      </c>
      <c r="K27" s="138">
        <f t="shared" ref="K27:L27" si="8">K28</f>
        <v>15</v>
      </c>
      <c r="L27" s="138">
        <f t="shared" si="8"/>
        <v>72</v>
      </c>
    </row>
    <row r="28" spans="1:13" ht="31.5">
      <c r="A28" s="78" t="s">
        <v>138</v>
      </c>
      <c r="B28" s="79">
        <v>916</v>
      </c>
      <c r="C28" s="74" t="s">
        <v>22</v>
      </c>
      <c r="D28" s="74" t="s">
        <v>23</v>
      </c>
      <c r="E28" s="74" t="s">
        <v>69</v>
      </c>
      <c r="F28" s="74" t="s">
        <v>35</v>
      </c>
      <c r="G28" s="74" t="s">
        <v>71</v>
      </c>
      <c r="H28" s="74" t="s">
        <v>76</v>
      </c>
      <c r="I28" s="5" t="s">
        <v>140</v>
      </c>
      <c r="J28" s="138">
        <f>97.9+20+30.5+0.6+20</f>
        <v>169</v>
      </c>
      <c r="K28" s="138">
        <v>15</v>
      </c>
      <c r="L28" s="138">
        <v>72</v>
      </c>
      <c r="M28" s="287" t="s">
        <v>307</v>
      </c>
    </row>
    <row r="29" spans="1:13" s="133" customFormat="1">
      <c r="A29" s="85" t="s">
        <v>145</v>
      </c>
      <c r="B29" s="79">
        <v>916</v>
      </c>
      <c r="C29" s="5" t="s">
        <v>22</v>
      </c>
      <c r="D29" s="5" t="s">
        <v>23</v>
      </c>
      <c r="E29" s="74" t="s">
        <v>69</v>
      </c>
      <c r="F29" s="74" t="s">
        <v>35</v>
      </c>
      <c r="G29" s="74" t="s">
        <v>71</v>
      </c>
      <c r="H29" s="74" t="s">
        <v>76</v>
      </c>
      <c r="I29" s="82" t="s">
        <v>146</v>
      </c>
      <c r="J29" s="27">
        <f>J30</f>
        <v>65.8</v>
      </c>
      <c r="K29" s="27">
        <f>K30</f>
        <v>65.099999999999994</v>
      </c>
      <c r="L29" s="27">
        <f>L30</f>
        <v>65.8</v>
      </c>
      <c r="M29" s="288"/>
    </row>
    <row r="30" spans="1:13" s="133" customFormat="1">
      <c r="A30" s="85" t="s">
        <v>147</v>
      </c>
      <c r="B30" s="79">
        <v>916</v>
      </c>
      <c r="C30" s="5" t="s">
        <v>22</v>
      </c>
      <c r="D30" s="5" t="s">
        <v>23</v>
      </c>
      <c r="E30" s="5" t="s">
        <v>69</v>
      </c>
      <c r="F30" s="74" t="s">
        <v>35</v>
      </c>
      <c r="G30" s="74" t="s">
        <v>71</v>
      </c>
      <c r="H30" s="74" t="s">
        <v>76</v>
      </c>
      <c r="I30" s="82" t="s">
        <v>148</v>
      </c>
      <c r="J30" s="27">
        <v>65.8</v>
      </c>
      <c r="K30" s="27">
        <v>65.099999999999994</v>
      </c>
      <c r="L30" s="27">
        <v>65.8</v>
      </c>
      <c r="M30" s="288"/>
    </row>
    <row r="31" spans="1:13" s="133" customFormat="1" ht="36.75" customHeight="1">
      <c r="A31" s="78" t="s">
        <v>271</v>
      </c>
      <c r="B31" s="79">
        <v>916</v>
      </c>
      <c r="C31" s="5" t="s">
        <v>22</v>
      </c>
      <c r="D31" s="5" t="s">
        <v>23</v>
      </c>
      <c r="E31" s="76" t="s">
        <v>69</v>
      </c>
      <c r="F31" s="74" t="s">
        <v>35</v>
      </c>
      <c r="G31" s="74" t="s">
        <v>71</v>
      </c>
      <c r="H31" s="74" t="s">
        <v>270</v>
      </c>
      <c r="I31" s="140"/>
      <c r="J31" s="27">
        <f>J32</f>
        <v>100</v>
      </c>
      <c r="K31" s="27">
        <f t="shared" ref="K31:L31" si="9">K32</f>
        <v>0</v>
      </c>
      <c r="L31" s="27">
        <f t="shared" si="9"/>
        <v>0</v>
      </c>
      <c r="M31" s="288"/>
    </row>
    <row r="32" spans="1:13" s="133" customFormat="1" ht="47.25">
      <c r="A32" s="89" t="s">
        <v>141</v>
      </c>
      <c r="B32" s="79">
        <v>916</v>
      </c>
      <c r="C32" s="5" t="s">
        <v>22</v>
      </c>
      <c r="D32" s="5" t="s">
        <v>23</v>
      </c>
      <c r="E32" s="76" t="s">
        <v>69</v>
      </c>
      <c r="F32" s="74" t="s">
        <v>35</v>
      </c>
      <c r="G32" s="74" t="s">
        <v>71</v>
      </c>
      <c r="H32" s="74" t="s">
        <v>270</v>
      </c>
      <c r="I32" s="140" t="s">
        <v>143</v>
      </c>
      <c r="J32" s="27">
        <f>J33</f>
        <v>100</v>
      </c>
      <c r="K32" s="27">
        <f t="shared" ref="K32:L32" si="10">K33</f>
        <v>0</v>
      </c>
      <c r="L32" s="27">
        <f t="shared" si="10"/>
        <v>0</v>
      </c>
      <c r="M32" s="288"/>
    </row>
    <row r="33" spans="1:13" s="133" customFormat="1">
      <c r="A33" s="89" t="s">
        <v>142</v>
      </c>
      <c r="B33" s="79">
        <v>916</v>
      </c>
      <c r="C33" s="5" t="s">
        <v>22</v>
      </c>
      <c r="D33" s="5" t="s">
        <v>23</v>
      </c>
      <c r="E33" s="76" t="s">
        <v>69</v>
      </c>
      <c r="F33" s="74" t="s">
        <v>35</v>
      </c>
      <c r="G33" s="74" t="s">
        <v>71</v>
      </c>
      <c r="H33" s="74" t="s">
        <v>270</v>
      </c>
      <c r="I33" s="140" t="s">
        <v>144</v>
      </c>
      <c r="J33" s="27">
        <v>100</v>
      </c>
      <c r="K33" s="27">
        <v>0</v>
      </c>
      <c r="L33" s="27">
        <v>0</v>
      </c>
      <c r="M33" s="288"/>
    </row>
    <row r="34" spans="1:13" s="141" customFormat="1" ht="31.5">
      <c r="A34" s="86" t="s">
        <v>248</v>
      </c>
      <c r="B34" s="79">
        <v>916</v>
      </c>
      <c r="C34" s="5" t="s">
        <v>22</v>
      </c>
      <c r="D34" s="5" t="s">
        <v>23</v>
      </c>
      <c r="E34" s="76">
        <v>89</v>
      </c>
      <c r="F34" s="74"/>
      <c r="G34" s="74"/>
      <c r="H34" s="74"/>
      <c r="I34" s="140"/>
      <c r="J34" s="138">
        <f>J35</f>
        <v>0.2</v>
      </c>
      <c r="K34" s="138">
        <f t="shared" ref="K34:L37" si="11">K35</f>
        <v>0.2</v>
      </c>
      <c r="L34" s="138">
        <f t="shared" si="11"/>
        <v>0.2</v>
      </c>
      <c r="M34" s="289"/>
    </row>
    <row r="35" spans="1:13" s="141" customFormat="1" ht="47.25">
      <c r="A35" s="86" t="s">
        <v>249</v>
      </c>
      <c r="B35" s="79">
        <v>916</v>
      </c>
      <c r="C35" s="5" t="s">
        <v>22</v>
      </c>
      <c r="D35" s="5" t="s">
        <v>23</v>
      </c>
      <c r="E35" s="76">
        <v>89</v>
      </c>
      <c r="F35" s="74" t="s">
        <v>34</v>
      </c>
      <c r="G35" s="74"/>
      <c r="H35" s="74"/>
      <c r="I35" s="140"/>
      <c r="J35" s="138">
        <f>J36</f>
        <v>0.2</v>
      </c>
      <c r="K35" s="138">
        <f t="shared" si="11"/>
        <v>0.2</v>
      </c>
      <c r="L35" s="138">
        <f t="shared" si="11"/>
        <v>0.2</v>
      </c>
      <c r="M35" s="289"/>
    </row>
    <row r="36" spans="1:13" s="141" customFormat="1" ht="70.5" customHeight="1">
      <c r="A36" s="142" t="s">
        <v>208</v>
      </c>
      <c r="B36" s="79">
        <v>916</v>
      </c>
      <c r="C36" s="5" t="s">
        <v>22</v>
      </c>
      <c r="D36" s="5" t="s">
        <v>23</v>
      </c>
      <c r="E36" s="76">
        <v>89</v>
      </c>
      <c r="F36" s="74" t="s">
        <v>34</v>
      </c>
      <c r="G36" s="74" t="s">
        <v>71</v>
      </c>
      <c r="H36" s="74" t="s">
        <v>77</v>
      </c>
      <c r="I36" s="140"/>
      <c r="J36" s="138">
        <f>J37</f>
        <v>0.2</v>
      </c>
      <c r="K36" s="138">
        <f t="shared" si="11"/>
        <v>0.2</v>
      </c>
      <c r="L36" s="138">
        <f t="shared" si="11"/>
        <v>0.2</v>
      </c>
      <c r="M36" s="289"/>
    </row>
    <row r="37" spans="1:13" s="141" customFormat="1" ht="18" customHeight="1">
      <c r="A37" s="78" t="s">
        <v>137</v>
      </c>
      <c r="B37" s="79">
        <v>916</v>
      </c>
      <c r="C37" s="5" t="s">
        <v>22</v>
      </c>
      <c r="D37" s="5" t="s">
        <v>23</v>
      </c>
      <c r="E37" s="76" t="s">
        <v>82</v>
      </c>
      <c r="F37" s="74" t="s">
        <v>34</v>
      </c>
      <c r="G37" s="74" t="s">
        <v>71</v>
      </c>
      <c r="H37" s="74" t="s">
        <v>77</v>
      </c>
      <c r="I37" s="140" t="s">
        <v>139</v>
      </c>
      <c r="J37" s="138">
        <f>J38</f>
        <v>0.2</v>
      </c>
      <c r="K37" s="138">
        <f t="shared" si="11"/>
        <v>0.2</v>
      </c>
      <c r="L37" s="138">
        <f t="shared" si="11"/>
        <v>0.2</v>
      </c>
      <c r="M37" s="289"/>
    </row>
    <row r="38" spans="1:13" s="141" customFormat="1" ht="35.25" customHeight="1">
      <c r="A38" s="78" t="s">
        <v>138</v>
      </c>
      <c r="B38" s="79">
        <v>916</v>
      </c>
      <c r="C38" s="5" t="s">
        <v>22</v>
      </c>
      <c r="D38" s="5" t="s">
        <v>23</v>
      </c>
      <c r="E38" s="76" t="s">
        <v>82</v>
      </c>
      <c r="F38" s="74" t="s">
        <v>34</v>
      </c>
      <c r="G38" s="74" t="s">
        <v>71</v>
      </c>
      <c r="H38" s="74" t="s">
        <v>77</v>
      </c>
      <c r="I38" s="140" t="s">
        <v>140</v>
      </c>
      <c r="J38" s="138">
        <v>0.2</v>
      </c>
      <c r="K38" s="138">
        <v>0.2</v>
      </c>
      <c r="L38" s="138">
        <v>0.2</v>
      </c>
      <c r="M38" s="289"/>
    </row>
    <row r="39" spans="1:13" s="141" customFormat="1" ht="21" customHeight="1">
      <c r="A39" s="136" t="s">
        <v>299</v>
      </c>
      <c r="B39" s="79">
        <v>916</v>
      </c>
      <c r="C39" s="90" t="s">
        <v>22</v>
      </c>
      <c r="D39" s="90" t="s">
        <v>302</v>
      </c>
      <c r="E39" s="91"/>
      <c r="F39" s="81"/>
      <c r="G39" s="81"/>
      <c r="H39" s="81"/>
      <c r="I39" s="284"/>
      <c r="J39" s="137">
        <f>J40</f>
        <v>3</v>
      </c>
      <c r="K39" s="137">
        <f t="shared" ref="K39:L43" si="12">K40</f>
        <v>0</v>
      </c>
      <c r="L39" s="137">
        <f t="shared" si="12"/>
        <v>0</v>
      </c>
      <c r="M39" s="289"/>
    </row>
    <row r="40" spans="1:13" s="141" customFormat="1" ht="35.25" customHeight="1">
      <c r="A40" s="86" t="s">
        <v>248</v>
      </c>
      <c r="B40" s="79">
        <v>916</v>
      </c>
      <c r="C40" s="5" t="s">
        <v>22</v>
      </c>
      <c r="D40" s="5" t="s">
        <v>302</v>
      </c>
      <c r="E40" s="76"/>
      <c r="F40" s="74"/>
      <c r="G40" s="74"/>
      <c r="H40" s="74"/>
      <c r="I40" s="140"/>
      <c r="J40" s="138">
        <f>J41</f>
        <v>3</v>
      </c>
      <c r="K40" s="138">
        <f t="shared" si="12"/>
        <v>0</v>
      </c>
      <c r="L40" s="138">
        <f t="shared" si="12"/>
        <v>0</v>
      </c>
      <c r="M40" s="289"/>
    </row>
    <row r="41" spans="1:13" s="141" customFormat="1" ht="35.25" customHeight="1">
      <c r="A41" s="86" t="s">
        <v>249</v>
      </c>
      <c r="B41" s="79">
        <v>916</v>
      </c>
      <c r="C41" s="5" t="s">
        <v>22</v>
      </c>
      <c r="D41" s="5" t="s">
        <v>302</v>
      </c>
      <c r="E41" s="76">
        <v>89</v>
      </c>
      <c r="F41" s="74" t="s">
        <v>34</v>
      </c>
      <c r="G41" s="74"/>
      <c r="H41" s="74"/>
      <c r="I41" s="140"/>
      <c r="J41" s="138">
        <f>J42</f>
        <v>3</v>
      </c>
      <c r="K41" s="138">
        <f t="shared" si="12"/>
        <v>0</v>
      </c>
      <c r="L41" s="138">
        <f t="shared" si="12"/>
        <v>0</v>
      </c>
      <c r="M41" s="289"/>
    </row>
    <row r="42" spans="1:13" s="141" customFormat="1" ht="35.25" customHeight="1">
      <c r="A42" s="78" t="s">
        <v>301</v>
      </c>
      <c r="B42" s="79">
        <v>916</v>
      </c>
      <c r="C42" s="5" t="s">
        <v>22</v>
      </c>
      <c r="D42" s="5" t="s">
        <v>302</v>
      </c>
      <c r="E42" s="76" t="s">
        <v>82</v>
      </c>
      <c r="F42" s="74" t="s">
        <v>34</v>
      </c>
      <c r="G42" s="74" t="s">
        <v>71</v>
      </c>
      <c r="H42" s="74" t="s">
        <v>303</v>
      </c>
      <c r="I42" s="140"/>
      <c r="J42" s="138">
        <f>J43</f>
        <v>3</v>
      </c>
      <c r="K42" s="138">
        <f t="shared" si="12"/>
        <v>0</v>
      </c>
      <c r="L42" s="138">
        <f t="shared" si="12"/>
        <v>0</v>
      </c>
      <c r="M42" s="289"/>
    </row>
    <row r="43" spans="1:13" s="141" customFormat="1" ht="21.75" customHeight="1">
      <c r="A43" s="78" t="s">
        <v>145</v>
      </c>
      <c r="B43" s="79">
        <v>916</v>
      </c>
      <c r="C43" s="5" t="s">
        <v>22</v>
      </c>
      <c r="D43" s="5" t="s">
        <v>302</v>
      </c>
      <c r="E43" s="76" t="s">
        <v>82</v>
      </c>
      <c r="F43" s="74" t="s">
        <v>34</v>
      </c>
      <c r="G43" s="74" t="s">
        <v>71</v>
      </c>
      <c r="H43" s="74" t="s">
        <v>303</v>
      </c>
      <c r="I43" s="140" t="s">
        <v>146</v>
      </c>
      <c r="J43" s="138">
        <f>J44</f>
        <v>3</v>
      </c>
      <c r="K43" s="138">
        <f t="shared" si="12"/>
        <v>0</v>
      </c>
      <c r="L43" s="138">
        <f t="shared" si="12"/>
        <v>0</v>
      </c>
      <c r="M43" s="289"/>
    </row>
    <row r="44" spans="1:13" s="141" customFormat="1" ht="25.5" customHeight="1">
      <c r="A44" s="78" t="s">
        <v>300</v>
      </c>
      <c r="B44" s="79">
        <v>916</v>
      </c>
      <c r="C44" s="5" t="s">
        <v>22</v>
      </c>
      <c r="D44" s="5" t="s">
        <v>302</v>
      </c>
      <c r="E44" s="76" t="s">
        <v>82</v>
      </c>
      <c r="F44" s="74" t="s">
        <v>34</v>
      </c>
      <c r="G44" s="74" t="s">
        <v>71</v>
      </c>
      <c r="H44" s="74" t="s">
        <v>303</v>
      </c>
      <c r="I44" s="140" t="s">
        <v>304</v>
      </c>
      <c r="J44" s="138">
        <v>3</v>
      </c>
      <c r="K44" s="138">
        <v>0</v>
      </c>
      <c r="L44" s="138">
        <v>0</v>
      </c>
      <c r="M44" s="289"/>
    </row>
    <row r="45" spans="1:13">
      <c r="A45" s="136" t="s">
        <v>78</v>
      </c>
      <c r="B45" s="79">
        <v>916</v>
      </c>
      <c r="C45" s="81" t="s">
        <v>22</v>
      </c>
      <c r="D45" s="81" t="s">
        <v>79</v>
      </c>
      <c r="E45" s="81"/>
      <c r="F45" s="143"/>
      <c r="G45" s="143"/>
      <c r="H45" s="144"/>
      <c r="I45" s="144"/>
      <c r="J45" s="137">
        <f>J46</f>
        <v>1</v>
      </c>
      <c r="K45" s="137">
        <f t="shared" ref="K45:L49" si="13">K46</f>
        <v>1</v>
      </c>
      <c r="L45" s="137">
        <f t="shared" si="13"/>
        <v>1</v>
      </c>
    </row>
    <row r="46" spans="1:13" ht="31.5">
      <c r="A46" s="145" t="s">
        <v>248</v>
      </c>
      <c r="B46" s="79">
        <v>916</v>
      </c>
      <c r="C46" s="74" t="s">
        <v>22</v>
      </c>
      <c r="D46" s="74" t="s">
        <v>79</v>
      </c>
      <c r="E46" s="76">
        <v>89</v>
      </c>
      <c r="F46" s="74"/>
      <c r="G46" s="74"/>
      <c r="H46" s="77"/>
      <c r="I46" s="77"/>
      <c r="J46" s="138">
        <f>J47</f>
        <v>1</v>
      </c>
      <c r="K46" s="138">
        <f t="shared" si="13"/>
        <v>1</v>
      </c>
      <c r="L46" s="138">
        <f t="shared" si="13"/>
        <v>1</v>
      </c>
    </row>
    <row r="47" spans="1:13" ht="47.25">
      <c r="A47" s="146" t="s">
        <v>249</v>
      </c>
      <c r="B47" s="79">
        <v>916</v>
      </c>
      <c r="C47" s="74" t="s">
        <v>22</v>
      </c>
      <c r="D47" s="74" t="s">
        <v>79</v>
      </c>
      <c r="E47" s="76">
        <v>89</v>
      </c>
      <c r="F47" s="74" t="s">
        <v>34</v>
      </c>
      <c r="G47" s="74"/>
      <c r="H47" s="77"/>
      <c r="I47" s="77"/>
      <c r="J47" s="138">
        <f>J48</f>
        <v>1</v>
      </c>
      <c r="K47" s="138">
        <f t="shared" si="13"/>
        <v>1</v>
      </c>
      <c r="L47" s="138">
        <f t="shared" si="13"/>
        <v>1</v>
      </c>
    </row>
    <row r="48" spans="1:13" ht="31.5">
      <c r="A48" s="78" t="s">
        <v>250</v>
      </c>
      <c r="B48" s="79">
        <v>916</v>
      </c>
      <c r="C48" s="74" t="s">
        <v>22</v>
      </c>
      <c r="D48" s="74" t="s">
        <v>79</v>
      </c>
      <c r="E48" s="76">
        <v>89</v>
      </c>
      <c r="F48" s="74" t="s">
        <v>34</v>
      </c>
      <c r="G48" s="74" t="s">
        <v>71</v>
      </c>
      <c r="H48" s="74" t="s">
        <v>80</v>
      </c>
      <c r="I48" s="77"/>
      <c r="J48" s="138">
        <f>J49</f>
        <v>1</v>
      </c>
      <c r="K48" s="138">
        <f t="shared" si="13"/>
        <v>1</v>
      </c>
      <c r="L48" s="138">
        <f t="shared" si="13"/>
        <v>1</v>
      </c>
    </row>
    <row r="49" spans="1:12">
      <c r="A49" s="85" t="s">
        <v>145</v>
      </c>
      <c r="B49" s="79">
        <v>916</v>
      </c>
      <c r="C49" s="74" t="s">
        <v>22</v>
      </c>
      <c r="D49" s="74" t="s">
        <v>79</v>
      </c>
      <c r="E49" s="76">
        <v>89</v>
      </c>
      <c r="F49" s="74" t="s">
        <v>34</v>
      </c>
      <c r="G49" s="74" t="s">
        <v>71</v>
      </c>
      <c r="H49" s="74" t="s">
        <v>80</v>
      </c>
      <c r="I49" s="77" t="s">
        <v>146</v>
      </c>
      <c r="J49" s="138">
        <f>J50</f>
        <v>1</v>
      </c>
      <c r="K49" s="138">
        <f t="shared" si="13"/>
        <v>1</v>
      </c>
      <c r="L49" s="138">
        <f t="shared" si="13"/>
        <v>1</v>
      </c>
    </row>
    <row r="50" spans="1:12" ht="17.25" customHeight="1">
      <c r="A50" s="78" t="s">
        <v>81</v>
      </c>
      <c r="B50" s="79">
        <v>916</v>
      </c>
      <c r="C50" s="74" t="s">
        <v>22</v>
      </c>
      <c r="D50" s="74" t="s">
        <v>79</v>
      </c>
      <c r="E50" s="74" t="s">
        <v>82</v>
      </c>
      <c r="F50" s="74" t="s">
        <v>34</v>
      </c>
      <c r="G50" s="74" t="s">
        <v>71</v>
      </c>
      <c r="H50" s="74" t="s">
        <v>80</v>
      </c>
      <c r="I50" s="77" t="s">
        <v>83</v>
      </c>
      <c r="J50" s="138">
        <v>1</v>
      </c>
      <c r="K50" s="138">
        <v>1</v>
      </c>
      <c r="L50" s="138">
        <v>1</v>
      </c>
    </row>
    <row r="51" spans="1:12" ht="17.25" customHeight="1">
      <c r="A51" s="78" t="s">
        <v>255</v>
      </c>
      <c r="B51" s="79">
        <v>916</v>
      </c>
      <c r="C51" s="80" t="s">
        <v>22</v>
      </c>
      <c r="D51" s="81" t="s">
        <v>66</v>
      </c>
      <c r="E51" s="5"/>
      <c r="F51" s="5"/>
      <c r="G51" s="5"/>
      <c r="H51" s="5"/>
      <c r="I51" s="82"/>
      <c r="J51" s="137">
        <f>J52</f>
        <v>1</v>
      </c>
      <c r="K51" s="137">
        <f t="shared" ref="K51:L51" si="14">K52</f>
        <v>1</v>
      </c>
      <c r="L51" s="137">
        <f t="shared" si="14"/>
        <v>0</v>
      </c>
    </row>
    <row r="52" spans="1:12" ht="34.5" customHeight="1">
      <c r="A52" s="83" t="s">
        <v>259</v>
      </c>
      <c r="B52" s="79">
        <v>916</v>
      </c>
      <c r="C52" s="5" t="s">
        <v>22</v>
      </c>
      <c r="D52" s="5" t="s">
        <v>66</v>
      </c>
      <c r="E52" s="5" t="s">
        <v>22</v>
      </c>
      <c r="F52" s="5"/>
      <c r="G52" s="5"/>
      <c r="H52" s="5"/>
      <c r="I52" s="82"/>
      <c r="J52" s="138">
        <f>J53</f>
        <v>1</v>
      </c>
      <c r="K52" s="138">
        <f t="shared" ref="K52:L54" si="15">K53</f>
        <v>1</v>
      </c>
      <c r="L52" s="138">
        <f t="shared" si="15"/>
        <v>0</v>
      </c>
    </row>
    <row r="53" spans="1:12" ht="17.25" customHeight="1">
      <c r="A53" s="83" t="s">
        <v>256</v>
      </c>
      <c r="B53" s="79">
        <v>916</v>
      </c>
      <c r="C53" s="5" t="s">
        <v>22</v>
      </c>
      <c r="D53" s="5" t="s">
        <v>66</v>
      </c>
      <c r="E53" s="5" t="s">
        <v>22</v>
      </c>
      <c r="F53" s="5" t="s">
        <v>257</v>
      </c>
      <c r="G53" s="5" t="s">
        <v>71</v>
      </c>
      <c r="H53" s="5" t="s">
        <v>258</v>
      </c>
      <c r="I53" s="5"/>
      <c r="J53" s="138">
        <f>J54</f>
        <v>1</v>
      </c>
      <c r="K53" s="138">
        <f t="shared" si="15"/>
        <v>1</v>
      </c>
      <c r="L53" s="138">
        <f t="shared" si="15"/>
        <v>0</v>
      </c>
    </row>
    <row r="54" spans="1:12" ht="17.25" customHeight="1">
      <c r="A54" s="78" t="s">
        <v>137</v>
      </c>
      <c r="B54" s="79">
        <v>916</v>
      </c>
      <c r="C54" s="5" t="s">
        <v>22</v>
      </c>
      <c r="D54" s="5" t="s">
        <v>66</v>
      </c>
      <c r="E54" s="5" t="s">
        <v>22</v>
      </c>
      <c r="F54" s="5" t="s">
        <v>257</v>
      </c>
      <c r="G54" s="5" t="s">
        <v>71</v>
      </c>
      <c r="H54" s="5" t="s">
        <v>258</v>
      </c>
      <c r="I54" s="5" t="s">
        <v>139</v>
      </c>
      <c r="J54" s="138">
        <f>J55</f>
        <v>1</v>
      </c>
      <c r="K54" s="138">
        <f t="shared" si="15"/>
        <v>1</v>
      </c>
      <c r="L54" s="138">
        <f t="shared" si="15"/>
        <v>0</v>
      </c>
    </row>
    <row r="55" spans="1:12" ht="34.5" customHeight="1">
      <c r="A55" s="78" t="s">
        <v>138</v>
      </c>
      <c r="B55" s="79">
        <v>916</v>
      </c>
      <c r="C55" s="5" t="s">
        <v>22</v>
      </c>
      <c r="D55" s="5" t="s">
        <v>66</v>
      </c>
      <c r="E55" s="5" t="s">
        <v>22</v>
      </c>
      <c r="F55" s="5" t="s">
        <v>257</v>
      </c>
      <c r="G55" s="5" t="s">
        <v>71</v>
      </c>
      <c r="H55" s="5" t="s">
        <v>258</v>
      </c>
      <c r="I55" s="5" t="s">
        <v>140</v>
      </c>
      <c r="J55" s="138">
        <v>1</v>
      </c>
      <c r="K55" s="138">
        <v>1</v>
      </c>
      <c r="L55" s="138">
        <v>0</v>
      </c>
    </row>
    <row r="56" spans="1:12">
      <c r="A56" s="136" t="s">
        <v>84</v>
      </c>
      <c r="B56" s="79">
        <v>916</v>
      </c>
      <c r="C56" s="81" t="s">
        <v>61</v>
      </c>
      <c r="D56" s="81"/>
      <c r="E56" s="144"/>
      <c r="F56" s="81"/>
      <c r="G56" s="81"/>
      <c r="H56" s="81"/>
      <c r="I56" s="148"/>
      <c r="J56" s="137">
        <f>J57</f>
        <v>86.800000000000011</v>
      </c>
      <c r="K56" s="137">
        <f>K57</f>
        <v>87.4</v>
      </c>
      <c r="L56" s="137">
        <f>L57</f>
        <v>90.1</v>
      </c>
    </row>
    <row r="57" spans="1:12">
      <c r="A57" s="139" t="s">
        <v>85</v>
      </c>
      <c r="B57" s="79">
        <v>916</v>
      </c>
      <c r="C57" s="149" t="s">
        <v>61</v>
      </c>
      <c r="D57" s="149" t="s">
        <v>62</v>
      </c>
      <c r="E57" s="91"/>
      <c r="F57" s="90"/>
      <c r="G57" s="90"/>
      <c r="H57" s="90"/>
      <c r="I57" s="150"/>
      <c r="J57" s="137">
        <f>J60</f>
        <v>86.800000000000011</v>
      </c>
      <c r="K57" s="137">
        <f>K60</f>
        <v>87.4</v>
      </c>
      <c r="L57" s="137">
        <f>L60</f>
        <v>90.1</v>
      </c>
    </row>
    <row r="58" spans="1:12" ht="31.5">
      <c r="A58" s="145" t="s">
        <v>248</v>
      </c>
      <c r="B58" s="79">
        <v>916</v>
      </c>
      <c r="C58" s="82" t="s">
        <v>61</v>
      </c>
      <c r="D58" s="82" t="s">
        <v>62</v>
      </c>
      <c r="E58" s="5">
        <v>89</v>
      </c>
      <c r="F58" s="5"/>
      <c r="G58" s="5"/>
      <c r="H58" s="5"/>
      <c r="I58" s="75"/>
      <c r="J58" s="138">
        <f t="shared" ref="J58:L59" si="16">J59</f>
        <v>86.800000000000011</v>
      </c>
      <c r="K58" s="138">
        <f t="shared" si="16"/>
        <v>87.4</v>
      </c>
      <c r="L58" s="138">
        <f t="shared" si="16"/>
        <v>90.1</v>
      </c>
    </row>
    <row r="59" spans="1:12" ht="47.25">
      <c r="A59" s="146" t="s">
        <v>249</v>
      </c>
      <c r="B59" s="79">
        <v>916</v>
      </c>
      <c r="C59" s="82" t="s">
        <v>61</v>
      </c>
      <c r="D59" s="82" t="s">
        <v>62</v>
      </c>
      <c r="E59" s="5">
        <v>89</v>
      </c>
      <c r="F59" s="5">
        <v>1</v>
      </c>
      <c r="G59" s="5"/>
      <c r="H59" s="5"/>
      <c r="I59" s="75"/>
      <c r="J59" s="138">
        <f t="shared" si="16"/>
        <v>86.800000000000011</v>
      </c>
      <c r="K59" s="138">
        <f t="shared" si="16"/>
        <v>87.4</v>
      </c>
      <c r="L59" s="138">
        <f t="shared" si="16"/>
        <v>90.1</v>
      </c>
    </row>
    <row r="60" spans="1:12" ht="36.75" customHeight="1">
      <c r="A60" s="151" t="s">
        <v>274</v>
      </c>
      <c r="B60" s="79">
        <v>916</v>
      </c>
      <c r="C60" s="82" t="s">
        <v>61</v>
      </c>
      <c r="D60" s="82" t="s">
        <v>62</v>
      </c>
      <c r="E60" s="152">
        <v>89</v>
      </c>
      <c r="F60" s="5">
        <v>1</v>
      </c>
      <c r="G60" s="5" t="s">
        <v>71</v>
      </c>
      <c r="H60" s="5">
        <v>51180</v>
      </c>
      <c r="I60" s="75"/>
      <c r="J60" s="25">
        <f>J61+J63</f>
        <v>86.800000000000011</v>
      </c>
      <c r="K60" s="25">
        <f>K61+K63</f>
        <v>87.4</v>
      </c>
      <c r="L60" s="25">
        <f>L61+L63</f>
        <v>90.1</v>
      </c>
    </row>
    <row r="61" spans="1:12" ht="47.25">
      <c r="A61" s="89" t="s">
        <v>141</v>
      </c>
      <c r="B61" s="79">
        <v>916</v>
      </c>
      <c r="C61" s="82" t="s">
        <v>61</v>
      </c>
      <c r="D61" s="82" t="s">
        <v>62</v>
      </c>
      <c r="E61" s="152">
        <v>89</v>
      </c>
      <c r="F61" s="5">
        <v>1</v>
      </c>
      <c r="G61" s="5" t="s">
        <v>71</v>
      </c>
      <c r="H61" s="5" t="s">
        <v>87</v>
      </c>
      <c r="I61" s="75" t="s">
        <v>143</v>
      </c>
      <c r="J61" s="25">
        <f>J62</f>
        <v>82.9</v>
      </c>
      <c r="K61" s="25">
        <f>K62</f>
        <v>83.4</v>
      </c>
      <c r="L61" s="25">
        <f>L62</f>
        <v>86.1</v>
      </c>
    </row>
    <row r="62" spans="1:12">
      <c r="A62" s="89" t="s">
        <v>142</v>
      </c>
      <c r="B62" s="79">
        <v>916</v>
      </c>
      <c r="C62" s="82" t="s">
        <v>61</v>
      </c>
      <c r="D62" s="82" t="s">
        <v>62</v>
      </c>
      <c r="E62" s="152">
        <v>89</v>
      </c>
      <c r="F62" s="5">
        <v>1</v>
      </c>
      <c r="G62" s="5" t="s">
        <v>71</v>
      </c>
      <c r="H62" s="5" t="s">
        <v>87</v>
      </c>
      <c r="I62" s="75" t="s">
        <v>144</v>
      </c>
      <c r="J62" s="25">
        <v>82.9</v>
      </c>
      <c r="K62" s="25">
        <v>83.4</v>
      </c>
      <c r="L62" s="25">
        <v>86.1</v>
      </c>
    </row>
    <row r="63" spans="1:12" ht="18.75" customHeight="1">
      <c r="A63" s="78" t="s">
        <v>137</v>
      </c>
      <c r="B63" s="79">
        <v>916</v>
      </c>
      <c r="C63" s="82" t="s">
        <v>61</v>
      </c>
      <c r="D63" s="82" t="s">
        <v>62</v>
      </c>
      <c r="E63" s="152">
        <v>89</v>
      </c>
      <c r="F63" s="5">
        <v>1</v>
      </c>
      <c r="G63" s="5" t="s">
        <v>71</v>
      </c>
      <c r="H63" s="5">
        <v>51180</v>
      </c>
      <c r="I63" s="75" t="s">
        <v>139</v>
      </c>
      <c r="J63" s="25">
        <f>J64</f>
        <v>3.9</v>
      </c>
      <c r="K63" s="25">
        <f t="shared" ref="K63:L63" si="17">K64</f>
        <v>4</v>
      </c>
      <c r="L63" s="25">
        <f t="shared" si="17"/>
        <v>4</v>
      </c>
    </row>
    <row r="64" spans="1:12" ht="31.5">
      <c r="A64" s="78" t="s">
        <v>138</v>
      </c>
      <c r="B64" s="79">
        <v>916</v>
      </c>
      <c r="C64" s="82" t="s">
        <v>61</v>
      </c>
      <c r="D64" s="82" t="s">
        <v>62</v>
      </c>
      <c r="E64" s="152">
        <v>89</v>
      </c>
      <c r="F64" s="5">
        <v>1</v>
      </c>
      <c r="G64" s="5" t="s">
        <v>71</v>
      </c>
      <c r="H64" s="5">
        <v>51180</v>
      </c>
      <c r="I64" s="75" t="s">
        <v>140</v>
      </c>
      <c r="J64" s="25">
        <v>3.9</v>
      </c>
      <c r="K64" s="25">
        <v>4</v>
      </c>
      <c r="L64" s="25">
        <v>4</v>
      </c>
    </row>
    <row r="65" spans="1:12">
      <c r="A65" s="136" t="s">
        <v>260</v>
      </c>
      <c r="B65" s="79">
        <v>916</v>
      </c>
      <c r="C65" s="149" t="s">
        <v>62</v>
      </c>
      <c r="D65" s="149"/>
      <c r="E65" s="153"/>
      <c r="F65" s="90"/>
      <c r="G65" s="90"/>
      <c r="H65" s="90"/>
      <c r="I65" s="75"/>
      <c r="J65" s="154">
        <f>J66</f>
        <v>1</v>
      </c>
      <c r="K65" s="154">
        <f t="shared" ref="K65:L69" si="18">K66</f>
        <v>0</v>
      </c>
      <c r="L65" s="154">
        <f t="shared" si="18"/>
        <v>0</v>
      </c>
    </row>
    <row r="66" spans="1:12" ht="31.5">
      <c r="A66" s="136" t="s">
        <v>261</v>
      </c>
      <c r="B66" s="79">
        <v>916</v>
      </c>
      <c r="C66" s="149" t="s">
        <v>62</v>
      </c>
      <c r="D66" s="149" t="s">
        <v>262</v>
      </c>
      <c r="E66" s="153"/>
      <c r="F66" s="90"/>
      <c r="G66" s="90"/>
      <c r="H66" s="90"/>
      <c r="I66" s="75"/>
      <c r="J66" s="25">
        <f>J67</f>
        <v>1</v>
      </c>
      <c r="K66" s="25">
        <f t="shared" si="18"/>
        <v>0</v>
      </c>
      <c r="L66" s="25">
        <f t="shared" si="18"/>
        <v>0</v>
      </c>
    </row>
    <row r="67" spans="1:12" ht="31.5">
      <c r="A67" s="147" t="s">
        <v>266</v>
      </c>
      <c r="B67" s="79">
        <v>916</v>
      </c>
      <c r="C67" s="82" t="s">
        <v>62</v>
      </c>
      <c r="D67" s="82" t="s">
        <v>262</v>
      </c>
      <c r="E67" s="152" t="s">
        <v>263</v>
      </c>
      <c r="F67" s="5"/>
      <c r="G67" s="5"/>
      <c r="H67" s="5"/>
      <c r="I67" s="75"/>
      <c r="J67" s="25">
        <f>J68</f>
        <v>1</v>
      </c>
      <c r="K67" s="25">
        <f t="shared" si="18"/>
        <v>0</v>
      </c>
      <c r="L67" s="25">
        <f t="shared" si="18"/>
        <v>0</v>
      </c>
    </row>
    <row r="68" spans="1:12" ht="31.5">
      <c r="A68" s="147" t="s">
        <v>264</v>
      </c>
      <c r="B68" s="79">
        <v>916</v>
      </c>
      <c r="C68" s="82" t="s">
        <v>62</v>
      </c>
      <c r="D68" s="82" t="s">
        <v>262</v>
      </c>
      <c r="E68" s="152" t="s">
        <v>263</v>
      </c>
      <c r="F68" s="5" t="s">
        <v>257</v>
      </c>
      <c r="G68" s="5" t="s">
        <v>71</v>
      </c>
      <c r="H68" s="5" t="s">
        <v>265</v>
      </c>
      <c r="I68" s="75"/>
      <c r="J68" s="25">
        <f>J69</f>
        <v>1</v>
      </c>
      <c r="K68" s="25">
        <f t="shared" si="18"/>
        <v>0</v>
      </c>
      <c r="L68" s="25">
        <f t="shared" si="18"/>
        <v>0</v>
      </c>
    </row>
    <row r="69" spans="1:12" ht="21.75" customHeight="1">
      <c r="A69" s="78" t="s">
        <v>137</v>
      </c>
      <c r="B69" s="79">
        <v>916</v>
      </c>
      <c r="C69" s="82" t="s">
        <v>62</v>
      </c>
      <c r="D69" s="82" t="s">
        <v>262</v>
      </c>
      <c r="E69" s="152" t="s">
        <v>263</v>
      </c>
      <c r="F69" s="5" t="s">
        <v>257</v>
      </c>
      <c r="G69" s="5" t="s">
        <v>71</v>
      </c>
      <c r="H69" s="5" t="s">
        <v>265</v>
      </c>
      <c r="I69" s="75" t="s">
        <v>139</v>
      </c>
      <c r="J69" s="25">
        <f>J70</f>
        <v>1</v>
      </c>
      <c r="K69" s="25">
        <f t="shared" si="18"/>
        <v>0</v>
      </c>
      <c r="L69" s="25">
        <f t="shared" si="18"/>
        <v>0</v>
      </c>
    </row>
    <row r="70" spans="1:12" ht="31.5">
      <c r="A70" s="78" t="s">
        <v>138</v>
      </c>
      <c r="B70" s="79">
        <v>916</v>
      </c>
      <c r="C70" s="82" t="s">
        <v>62</v>
      </c>
      <c r="D70" s="82" t="s">
        <v>262</v>
      </c>
      <c r="E70" s="152" t="s">
        <v>263</v>
      </c>
      <c r="F70" s="5" t="s">
        <v>257</v>
      </c>
      <c r="G70" s="5" t="s">
        <v>71</v>
      </c>
      <c r="H70" s="5" t="s">
        <v>265</v>
      </c>
      <c r="I70" s="75" t="s">
        <v>140</v>
      </c>
      <c r="J70" s="25">
        <v>1</v>
      </c>
      <c r="K70" s="25">
        <v>0</v>
      </c>
      <c r="L70" s="25">
        <v>0</v>
      </c>
    </row>
    <row r="71" spans="1:12">
      <c r="A71" s="139" t="s">
        <v>88</v>
      </c>
      <c r="B71" s="79">
        <v>916</v>
      </c>
      <c r="C71" s="149" t="s">
        <v>23</v>
      </c>
      <c r="D71" s="149"/>
      <c r="E71" s="90"/>
      <c r="F71" s="90"/>
      <c r="G71" s="90"/>
      <c r="H71" s="90"/>
      <c r="I71" s="90"/>
      <c r="J71" s="154">
        <f t="shared" ref="J71:L76" si="19">J72</f>
        <v>420.1</v>
      </c>
      <c r="K71" s="154">
        <f t="shared" si="19"/>
        <v>448.1</v>
      </c>
      <c r="L71" s="154">
        <f t="shared" si="19"/>
        <v>461.7</v>
      </c>
    </row>
    <row r="72" spans="1:12">
      <c r="A72" s="139" t="s">
        <v>89</v>
      </c>
      <c r="B72" s="79">
        <v>916</v>
      </c>
      <c r="C72" s="90" t="s">
        <v>23</v>
      </c>
      <c r="D72" s="90" t="s">
        <v>64</v>
      </c>
      <c r="E72" s="155"/>
      <c r="F72" s="155"/>
      <c r="G72" s="155"/>
      <c r="H72" s="155"/>
      <c r="I72" s="90"/>
      <c r="J72" s="25">
        <f t="shared" si="19"/>
        <v>420.1</v>
      </c>
      <c r="K72" s="25">
        <f t="shared" si="19"/>
        <v>448.1</v>
      </c>
      <c r="L72" s="25">
        <f t="shared" si="19"/>
        <v>461.7</v>
      </c>
    </row>
    <row r="73" spans="1:12" ht="31.5">
      <c r="A73" s="145" t="s">
        <v>248</v>
      </c>
      <c r="B73" s="79">
        <v>916</v>
      </c>
      <c r="C73" s="74" t="s">
        <v>23</v>
      </c>
      <c r="D73" s="74" t="s">
        <v>64</v>
      </c>
      <c r="E73" s="74" t="s">
        <v>82</v>
      </c>
      <c r="F73" s="74"/>
      <c r="G73" s="74"/>
      <c r="H73" s="74"/>
      <c r="I73" s="5"/>
      <c r="J73" s="25">
        <f>J75</f>
        <v>420.1</v>
      </c>
      <c r="K73" s="25">
        <f>K75</f>
        <v>448.1</v>
      </c>
      <c r="L73" s="25">
        <f>L75</f>
        <v>461.7</v>
      </c>
    </row>
    <row r="74" spans="1:12" ht="47.25">
      <c r="A74" s="146" t="s">
        <v>249</v>
      </c>
      <c r="B74" s="79">
        <v>916</v>
      </c>
      <c r="C74" s="74" t="s">
        <v>23</v>
      </c>
      <c r="D74" s="74" t="s">
        <v>64</v>
      </c>
      <c r="E74" s="74" t="s">
        <v>82</v>
      </c>
      <c r="F74" s="74" t="s">
        <v>34</v>
      </c>
      <c r="G74" s="74"/>
      <c r="H74" s="74"/>
      <c r="I74" s="5"/>
      <c r="J74" s="25"/>
      <c r="K74" s="25"/>
      <c r="L74" s="25"/>
    </row>
    <row r="75" spans="1:12" ht="141.75">
      <c r="A75" s="231" t="s">
        <v>285</v>
      </c>
      <c r="B75" s="79">
        <v>916</v>
      </c>
      <c r="C75" s="74" t="s">
        <v>23</v>
      </c>
      <c r="D75" s="74" t="s">
        <v>64</v>
      </c>
      <c r="E75" s="74" t="s">
        <v>82</v>
      </c>
      <c r="F75" s="74" t="s">
        <v>34</v>
      </c>
      <c r="G75" s="74" t="s">
        <v>71</v>
      </c>
      <c r="H75" s="74" t="s">
        <v>90</v>
      </c>
      <c r="I75" s="5"/>
      <c r="J75" s="25">
        <f t="shared" si="19"/>
        <v>420.1</v>
      </c>
      <c r="K75" s="25">
        <f t="shared" si="19"/>
        <v>448.1</v>
      </c>
      <c r="L75" s="25">
        <f t="shared" si="19"/>
        <v>461.7</v>
      </c>
    </row>
    <row r="76" spans="1:12" ht="18.75" customHeight="1">
      <c r="A76" s="78" t="s">
        <v>137</v>
      </c>
      <c r="B76" s="79">
        <v>916</v>
      </c>
      <c r="C76" s="74" t="s">
        <v>23</v>
      </c>
      <c r="D76" s="74" t="s">
        <v>64</v>
      </c>
      <c r="E76" s="74" t="s">
        <v>82</v>
      </c>
      <c r="F76" s="74" t="s">
        <v>34</v>
      </c>
      <c r="G76" s="74" t="s">
        <v>71</v>
      </c>
      <c r="H76" s="74" t="s">
        <v>90</v>
      </c>
      <c r="I76" s="5" t="s">
        <v>139</v>
      </c>
      <c r="J76" s="25">
        <f t="shared" si="19"/>
        <v>420.1</v>
      </c>
      <c r="K76" s="25">
        <f t="shared" si="19"/>
        <v>448.1</v>
      </c>
      <c r="L76" s="25">
        <f t="shared" si="19"/>
        <v>461.7</v>
      </c>
    </row>
    <row r="77" spans="1:12" ht="33.75" customHeight="1">
      <c r="A77" s="78" t="s">
        <v>138</v>
      </c>
      <c r="B77" s="79">
        <v>916</v>
      </c>
      <c r="C77" s="74" t="s">
        <v>23</v>
      </c>
      <c r="D77" s="74" t="s">
        <v>64</v>
      </c>
      <c r="E77" s="74" t="s">
        <v>82</v>
      </c>
      <c r="F77" s="74" t="s">
        <v>34</v>
      </c>
      <c r="G77" s="74" t="s">
        <v>71</v>
      </c>
      <c r="H77" s="74" t="s">
        <v>90</v>
      </c>
      <c r="I77" s="5" t="s">
        <v>140</v>
      </c>
      <c r="J77" s="25">
        <v>420.1</v>
      </c>
      <c r="K77" s="25">
        <v>448.1</v>
      </c>
      <c r="L77" s="25">
        <v>461.7</v>
      </c>
    </row>
    <row r="78" spans="1:12">
      <c r="A78" s="139" t="s">
        <v>26</v>
      </c>
      <c r="B78" s="79">
        <v>916</v>
      </c>
      <c r="C78" s="90" t="s">
        <v>25</v>
      </c>
      <c r="D78" s="90"/>
      <c r="E78" s="90"/>
      <c r="F78" s="90"/>
      <c r="G78" s="90"/>
      <c r="H78" s="26"/>
      <c r="I78" s="26"/>
      <c r="J78" s="132">
        <f>J79+J85</f>
        <v>494.29714000000001</v>
      </c>
      <c r="K78" s="132">
        <f>K79+K85</f>
        <v>15.700000000000001</v>
      </c>
      <c r="L78" s="132">
        <f>L79+L85</f>
        <v>43.6</v>
      </c>
    </row>
    <row r="79" spans="1:12">
      <c r="A79" s="139" t="s">
        <v>91</v>
      </c>
      <c r="B79" s="79">
        <v>916</v>
      </c>
      <c r="C79" s="90" t="s">
        <v>25</v>
      </c>
      <c r="D79" s="90" t="s">
        <v>61</v>
      </c>
      <c r="E79" s="90"/>
      <c r="F79" s="90"/>
      <c r="G79" s="90"/>
      <c r="H79" s="96"/>
      <c r="I79" s="96"/>
      <c r="J79" s="132">
        <f>J80</f>
        <v>34.299999999999997</v>
      </c>
      <c r="K79" s="132">
        <f t="shared" ref="K79:L79" si="20">K80</f>
        <v>0.4</v>
      </c>
      <c r="L79" s="132">
        <f t="shared" si="20"/>
        <v>0.4</v>
      </c>
    </row>
    <row r="80" spans="1:12" ht="31.5">
      <c r="A80" s="145" t="s">
        <v>248</v>
      </c>
      <c r="B80" s="79">
        <v>916</v>
      </c>
      <c r="C80" s="5" t="s">
        <v>25</v>
      </c>
      <c r="D80" s="5" t="s">
        <v>61</v>
      </c>
      <c r="E80" s="5" t="s">
        <v>82</v>
      </c>
      <c r="F80" s="5"/>
      <c r="G80" s="5"/>
      <c r="H80" s="26"/>
      <c r="I80" s="26"/>
      <c r="J80" s="27">
        <f>J81</f>
        <v>34.299999999999997</v>
      </c>
      <c r="K80" s="27">
        <f t="shared" ref="K80:L80" si="21">K81</f>
        <v>0.4</v>
      </c>
      <c r="L80" s="27">
        <f t="shared" si="21"/>
        <v>0.4</v>
      </c>
    </row>
    <row r="81" spans="1:13" ht="47.25">
      <c r="A81" s="146" t="s">
        <v>249</v>
      </c>
      <c r="B81" s="79">
        <v>916</v>
      </c>
      <c r="C81" s="5" t="s">
        <v>25</v>
      </c>
      <c r="D81" s="5" t="s">
        <v>61</v>
      </c>
      <c r="E81" s="5" t="s">
        <v>82</v>
      </c>
      <c r="F81" s="5" t="s">
        <v>34</v>
      </c>
      <c r="G81" s="5"/>
      <c r="H81" s="26"/>
      <c r="I81" s="26"/>
      <c r="J81" s="27">
        <f>J82</f>
        <v>34.299999999999997</v>
      </c>
      <c r="K81" s="27">
        <f t="shared" ref="K81:L81" si="22">K82</f>
        <v>0.4</v>
      </c>
      <c r="L81" s="27">
        <f t="shared" si="22"/>
        <v>0.4</v>
      </c>
    </row>
    <row r="82" spans="1:13" ht="70.5" customHeight="1">
      <c r="A82" s="83" t="s">
        <v>286</v>
      </c>
      <c r="B82" s="79">
        <v>916</v>
      </c>
      <c r="C82" s="5" t="s">
        <v>25</v>
      </c>
      <c r="D82" s="5" t="s">
        <v>61</v>
      </c>
      <c r="E82" s="5">
        <v>89</v>
      </c>
      <c r="F82" s="5">
        <v>1</v>
      </c>
      <c r="G82" s="5" t="s">
        <v>71</v>
      </c>
      <c r="H82" s="5" t="s">
        <v>92</v>
      </c>
      <c r="I82" s="75"/>
      <c r="J82" s="27">
        <f t="shared" ref="J82:L83" si="23">J83</f>
        <v>34.299999999999997</v>
      </c>
      <c r="K82" s="27">
        <f t="shared" si="23"/>
        <v>0.4</v>
      </c>
      <c r="L82" s="27">
        <f t="shared" si="23"/>
        <v>0.4</v>
      </c>
    </row>
    <row r="83" spans="1:13" ht="19.5" customHeight="1">
      <c r="A83" s="78" t="s">
        <v>137</v>
      </c>
      <c r="B83" s="79">
        <v>916</v>
      </c>
      <c r="C83" s="5" t="s">
        <v>25</v>
      </c>
      <c r="D83" s="5" t="s">
        <v>61</v>
      </c>
      <c r="E83" s="5">
        <v>89</v>
      </c>
      <c r="F83" s="5">
        <v>1</v>
      </c>
      <c r="G83" s="5" t="s">
        <v>71</v>
      </c>
      <c r="H83" s="5" t="s">
        <v>92</v>
      </c>
      <c r="I83" s="75" t="s">
        <v>139</v>
      </c>
      <c r="J83" s="27">
        <f t="shared" si="23"/>
        <v>34.299999999999997</v>
      </c>
      <c r="K83" s="27">
        <f t="shared" si="23"/>
        <v>0.4</v>
      </c>
      <c r="L83" s="27">
        <f t="shared" si="23"/>
        <v>0.4</v>
      </c>
    </row>
    <row r="84" spans="1:13" ht="31.5">
      <c r="A84" s="78" t="s">
        <v>138</v>
      </c>
      <c r="B84" s="79">
        <v>916</v>
      </c>
      <c r="C84" s="5" t="s">
        <v>25</v>
      </c>
      <c r="D84" s="5" t="s">
        <v>61</v>
      </c>
      <c r="E84" s="5">
        <v>89</v>
      </c>
      <c r="F84" s="5">
        <v>1</v>
      </c>
      <c r="G84" s="5" t="s">
        <v>71</v>
      </c>
      <c r="H84" s="5" t="s">
        <v>92</v>
      </c>
      <c r="I84" s="75" t="s">
        <v>140</v>
      </c>
      <c r="J84" s="27">
        <v>34.299999999999997</v>
      </c>
      <c r="K84" s="27">
        <v>0.4</v>
      </c>
      <c r="L84" s="27">
        <v>0.4</v>
      </c>
      <c r="M84" s="287" t="s">
        <v>298</v>
      </c>
    </row>
    <row r="85" spans="1:13">
      <c r="A85" s="139" t="s">
        <v>93</v>
      </c>
      <c r="B85" s="79">
        <v>916</v>
      </c>
      <c r="C85" s="90" t="s">
        <v>25</v>
      </c>
      <c r="D85" s="90" t="s">
        <v>62</v>
      </c>
      <c r="E85" s="90"/>
      <c r="F85" s="5"/>
      <c r="G85" s="5"/>
      <c r="H85" s="96"/>
      <c r="I85" s="96"/>
      <c r="J85" s="132">
        <f>J90+J86</f>
        <v>459.99714</v>
      </c>
      <c r="K85" s="132">
        <f t="shared" ref="K85:L85" si="24">K90+K86</f>
        <v>15.3</v>
      </c>
      <c r="L85" s="132">
        <f t="shared" si="24"/>
        <v>43.2</v>
      </c>
    </row>
    <row r="86" spans="1:13" ht="31.5">
      <c r="A86" s="83" t="s">
        <v>295</v>
      </c>
      <c r="B86" s="134">
        <v>916</v>
      </c>
      <c r="C86" s="5" t="s">
        <v>25</v>
      </c>
      <c r="D86" s="5" t="s">
        <v>62</v>
      </c>
      <c r="E86" s="5" t="s">
        <v>290</v>
      </c>
      <c r="F86" s="5"/>
      <c r="G86" s="5"/>
      <c r="H86" s="26"/>
      <c r="I86" s="26"/>
      <c r="J86" s="27">
        <f>J87</f>
        <v>354.79714000000001</v>
      </c>
      <c r="K86" s="27">
        <f t="shared" ref="K86:L88" si="25">K87</f>
        <v>0</v>
      </c>
      <c r="L86" s="27">
        <f t="shared" si="25"/>
        <v>0</v>
      </c>
    </row>
    <row r="87" spans="1:13">
      <c r="A87" s="83" t="s">
        <v>296</v>
      </c>
      <c r="B87" s="134">
        <v>916</v>
      </c>
      <c r="C87" s="5" t="s">
        <v>25</v>
      </c>
      <c r="D87" s="5" t="s">
        <v>62</v>
      </c>
      <c r="E87" s="5" t="s">
        <v>290</v>
      </c>
      <c r="F87" s="5" t="s">
        <v>257</v>
      </c>
      <c r="G87" s="5" t="s">
        <v>22</v>
      </c>
      <c r="H87" s="281"/>
      <c r="I87" s="281"/>
      <c r="J87" s="27">
        <f>J88</f>
        <v>354.79714000000001</v>
      </c>
      <c r="K87" s="27">
        <f t="shared" si="25"/>
        <v>0</v>
      </c>
      <c r="L87" s="27">
        <f t="shared" si="25"/>
        <v>0</v>
      </c>
    </row>
    <row r="88" spans="1:13">
      <c r="A88" s="83" t="s">
        <v>297</v>
      </c>
      <c r="B88" s="134">
        <v>916</v>
      </c>
      <c r="C88" s="5" t="s">
        <v>25</v>
      </c>
      <c r="D88" s="5" t="s">
        <v>62</v>
      </c>
      <c r="E88" s="5" t="s">
        <v>290</v>
      </c>
      <c r="F88" s="5" t="s">
        <v>257</v>
      </c>
      <c r="G88" s="5" t="s">
        <v>22</v>
      </c>
      <c r="H88" s="26" t="s">
        <v>291</v>
      </c>
      <c r="I88" s="281"/>
      <c r="J88" s="27">
        <f>J89</f>
        <v>354.79714000000001</v>
      </c>
      <c r="K88" s="27">
        <f t="shared" si="25"/>
        <v>0</v>
      </c>
      <c r="L88" s="27">
        <f t="shared" si="25"/>
        <v>0</v>
      </c>
    </row>
    <row r="89" spans="1:13" ht="31.5">
      <c r="A89" s="83" t="s">
        <v>138</v>
      </c>
      <c r="B89" s="134">
        <v>916</v>
      </c>
      <c r="C89" s="5" t="s">
        <v>25</v>
      </c>
      <c r="D89" s="5" t="s">
        <v>62</v>
      </c>
      <c r="E89" s="5" t="s">
        <v>290</v>
      </c>
      <c r="F89" s="5" t="s">
        <v>257</v>
      </c>
      <c r="G89" s="5" t="s">
        <v>22</v>
      </c>
      <c r="H89" s="26" t="s">
        <v>291</v>
      </c>
      <c r="I89" s="75" t="s">
        <v>140</v>
      </c>
      <c r="J89" s="27">
        <v>354.79714000000001</v>
      </c>
      <c r="K89" s="27">
        <v>0</v>
      </c>
      <c r="L89" s="27">
        <v>0</v>
      </c>
    </row>
    <row r="90" spans="1:13" ht="31.5">
      <c r="A90" s="145" t="s">
        <v>248</v>
      </c>
      <c r="B90" s="79">
        <v>916</v>
      </c>
      <c r="C90" s="5" t="s">
        <v>25</v>
      </c>
      <c r="D90" s="5" t="s">
        <v>62</v>
      </c>
      <c r="E90" s="5" t="s">
        <v>82</v>
      </c>
      <c r="F90" s="5"/>
      <c r="G90" s="143"/>
      <c r="H90" s="26"/>
      <c r="I90" s="26"/>
      <c r="J90" s="27">
        <f>J91</f>
        <v>105.19999999999999</v>
      </c>
      <c r="K90" s="27">
        <f t="shared" ref="K90:L90" si="26">K91</f>
        <v>15.3</v>
      </c>
      <c r="L90" s="27">
        <f t="shared" si="26"/>
        <v>43.2</v>
      </c>
    </row>
    <row r="91" spans="1:13" ht="47.25">
      <c r="A91" s="146" t="s">
        <v>249</v>
      </c>
      <c r="B91" s="79">
        <v>916</v>
      </c>
      <c r="C91" s="5" t="s">
        <v>25</v>
      </c>
      <c r="D91" s="5" t="s">
        <v>62</v>
      </c>
      <c r="E91" s="5" t="s">
        <v>82</v>
      </c>
      <c r="F91" s="84">
        <v>1</v>
      </c>
      <c r="G91" s="143"/>
      <c r="H91" s="26"/>
      <c r="I91" s="26"/>
      <c r="J91" s="27">
        <f>J92+J95</f>
        <v>105.19999999999999</v>
      </c>
      <c r="K91" s="27">
        <f t="shared" ref="K91:L91" si="27">K92+K95</f>
        <v>15.3</v>
      </c>
      <c r="L91" s="27">
        <f t="shared" si="27"/>
        <v>43.2</v>
      </c>
    </row>
    <row r="92" spans="1:13">
      <c r="A92" s="78" t="s">
        <v>94</v>
      </c>
      <c r="B92" s="79">
        <v>916</v>
      </c>
      <c r="C92" s="5" t="s">
        <v>25</v>
      </c>
      <c r="D92" s="5" t="s">
        <v>62</v>
      </c>
      <c r="E92" s="5" t="s">
        <v>82</v>
      </c>
      <c r="F92" s="84">
        <v>1</v>
      </c>
      <c r="G92" s="74" t="s">
        <v>71</v>
      </c>
      <c r="H92" s="84">
        <v>43010</v>
      </c>
      <c r="I92" s="26"/>
      <c r="J92" s="27">
        <f>J93</f>
        <v>97.1</v>
      </c>
      <c r="K92" s="27">
        <f t="shared" ref="K92:L92" si="28">K93</f>
        <v>9</v>
      </c>
      <c r="L92" s="27">
        <f t="shared" si="28"/>
        <v>23</v>
      </c>
    </row>
    <row r="93" spans="1:13" ht="17.25" customHeight="1">
      <c r="A93" s="78" t="s">
        <v>137</v>
      </c>
      <c r="B93" s="79">
        <v>916</v>
      </c>
      <c r="C93" s="5" t="s">
        <v>25</v>
      </c>
      <c r="D93" s="5" t="s">
        <v>62</v>
      </c>
      <c r="E93" s="5" t="s">
        <v>82</v>
      </c>
      <c r="F93" s="84">
        <v>1</v>
      </c>
      <c r="G93" s="74" t="s">
        <v>71</v>
      </c>
      <c r="H93" s="84">
        <v>43010</v>
      </c>
      <c r="I93" s="84">
        <v>200</v>
      </c>
      <c r="J93" s="27">
        <f>J94</f>
        <v>97.1</v>
      </c>
      <c r="K93" s="27">
        <f>K94</f>
        <v>9</v>
      </c>
      <c r="L93" s="27">
        <f>L94</f>
        <v>23</v>
      </c>
    </row>
    <row r="94" spans="1:13" ht="31.5">
      <c r="A94" s="78" t="s">
        <v>138</v>
      </c>
      <c r="B94" s="79">
        <v>916</v>
      </c>
      <c r="C94" s="5" t="s">
        <v>25</v>
      </c>
      <c r="D94" s="5" t="s">
        <v>62</v>
      </c>
      <c r="E94" s="5" t="s">
        <v>82</v>
      </c>
      <c r="F94" s="84">
        <v>1</v>
      </c>
      <c r="G94" s="74" t="s">
        <v>71</v>
      </c>
      <c r="H94" s="84">
        <v>43010</v>
      </c>
      <c r="I94" s="84">
        <v>240</v>
      </c>
      <c r="J94" s="27">
        <v>97.1</v>
      </c>
      <c r="K94" s="27">
        <v>9</v>
      </c>
      <c r="L94" s="27">
        <v>23</v>
      </c>
    </row>
    <row r="95" spans="1:13" ht="19.5" customHeight="1">
      <c r="A95" s="78" t="s">
        <v>218</v>
      </c>
      <c r="B95" s="79">
        <v>916</v>
      </c>
      <c r="C95" s="5" t="s">
        <v>25</v>
      </c>
      <c r="D95" s="5" t="s">
        <v>62</v>
      </c>
      <c r="E95" s="5" t="s">
        <v>82</v>
      </c>
      <c r="F95" s="84">
        <v>1</v>
      </c>
      <c r="G95" s="74" t="s">
        <v>71</v>
      </c>
      <c r="H95" s="84">
        <v>43040</v>
      </c>
      <c r="I95" s="26"/>
      <c r="J95" s="27">
        <f>J96</f>
        <v>8.1000000000000014</v>
      </c>
      <c r="K95" s="27">
        <f t="shared" ref="K95:L96" si="29">K96</f>
        <v>6.3</v>
      </c>
      <c r="L95" s="27">
        <f t="shared" si="29"/>
        <v>20.2</v>
      </c>
    </row>
    <row r="96" spans="1:13" ht="16.5" customHeight="1">
      <c r="A96" s="78" t="s">
        <v>137</v>
      </c>
      <c r="B96" s="79">
        <v>916</v>
      </c>
      <c r="C96" s="5" t="s">
        <v>25</v>
      </c>
      <c r="D96" s="5" t="s">
        <v>62</v>
      </c>
      <c r="E96" s="5" t="s">
        <v>82</v>
      </c>
      <c r="F96" s="84">
        <v>1</v>
      </c>
      <c r="G96" s="74" t="s">
        <v>71</v>
      </c>
      <c r="H96" s="84">
        <v>43040</v>
      </c>
      <c r="I96" s="84">
        <v>200</v>
      </c>
      <c r="J96" s="27">
        <f>J97</f>
        <v>8.1000000000000014</v>
      </c>
      <c r="K96" s="27">
        <f t="shared" si="29"/>
        <v>6.3</v>
      </c>
      <c r="L96" s="27">
        <f t="shared" si="29"/>
        <v>20.2</v>
      </c>
    </row>
    <row r="97" spans="1:13" ht="33" customHeight="1">
      <c r="A97" s="78" t="s">
        <v>138</v>
      </c>
      <c r="B97" s="79">
        <v>916</v>
      </c>
      <c r="C97" s="5" t="s">
        <v>25</v>
      </c>
      <c r="D97" s="5" t="s">
        <v>62</v>
      </c>
      <c r="E97" s="5" t="s">
        <v>82</v>
      </c>
      <c r="F97" s="84">
        <v>1</v>
      </c>
      <c r="G97" s="74" t="s">
        <v>71</v>
      </c>
      <c r="H97" s="84">
        <v>43040</v>
      </c>
      <c r="I97" s="84">
        <v>240</v>
      </c>
      <c r="J97" s="27">
        <f>37.2-3-26.1</f>
        <v>8.1000000000000014</v>
      </c>
      <c r="K97" s="27">
        <v>6.3</v>
      </c>
      <c r="L97" s="27">
        <v>20.2</v>
      </c>
      <c r="M97" s="287" t="s">
        <v>306</v>
      </c>
    </row>
    <row r="98" spans="1:13">
      <c r="A98" s="139" t="s">
        <v>95</v>
      </c>
      <c r="B98" s="79">
        <v>916</v>
      </c>
      <c r="C98" s="90" t="s">
        <v>65</v>
      </c>
      <c r="D98" s="90"/>
      <c r="E98" s="91"/>
      <c r="F98" s="90"/>
      <c r="G98" s="90"/>
      <c r="H98" s="90"/>
      <c r="I98" s="150"/>
      <c r="J98" s="137">
        <f t="shared" ref="J98:L103" si="30">J99</f>
        <v>171.2</v>
      </c>
      <c r="K98" s="137">
        <f t="shared" si="30"/>
        <v>148.6</v>
      </c>
      <c r="L98" s="137">
        <f>L99</f>
        <v>127.5</v>
      </c>
    </row>
    <row r="99" spans="1:13">
      <c r="A99" s="156" t="s">
        <v>37</v>
      </c>
      <c r="B99" s="79">
        <v>916</v>
      </c>
      <c r="C99" s="90" t="s">
        <v>65</v>
      </c>
      <c r="D99" s="90" t="s">
        <v>22</v>
      </c>
      <c r="E99" s="150"/>
      <c r="F99" s="90"/>
      <c r="G99" s="90"/>
      <c r="H99" s="90"/>
      <c r="I99" s="150"/>
      <c r="J99" s="137">
        <f t="shared" si="30"/>
        <v>171.2</v>
      </c>
      <c r="K99" s="137">
        <f t="shared" si="30"/>
        <v>148.6</v>
      </c>
      <c r="L99" s="137">
        <f t="shared" si="30"/>
        <v>127.5</v>
      </c>
    </row>
    <row r="100" spans="1:13" ht="31.5">
      <c r="A100" s="145" t="s">
        <v>248</v>
      </c>
      <c r="B100" s="79">
        <v>916</v>
      </c>
      <c r="C100" s="5" t="s">
        <v>65</v>
      </c>
      <c r="D100" s="5" t="s">
        <v>22</v>
      </c>
      <c r="E100" s="5">
        <v>89</v>
      </c>
      <c r="F100" s="5"/>
      <c r="G100" s="5"/>
      <c r="H100" s="5"/>
      <c r="I100" s="75"/>
      <c r="J100" s="138">
        <f t="shared" si="30"/>
        <v>171.2</v>
      </c>
      <c r="K100" s="138">
        <f t="shared" si="30"/>
        <v>148.6</v>
      </c>
      <c r="L100" s="138">
        <f t="shared" si="30"/>
        <v>127.5</v>
      </c>
    </row>
    <row r="101" spans="1:13" ht="47.25">
      <c r="A101" s="146" t="s">
        <v>249</v>
      </c>
      <c r="B101" s="79">
        <v>916</v>
      </c>
      <c r="C101" s="5" t="s">
        <v>65</v>
      </c>
      <c r="D101" s="5" t="s">
        <v>22</v>
      </c>
      <c r="E101" s="5">
        <v>89</v>
      </c>
      <c r="F101" s="5">
        <v>1</v>
      </c>
      <c r="G101" s="5"/>
      <c r="H101" s="5"/>
      <c r="I101" s="75"/>
      <c r="J101" s="138">
        <f t="shared" si="30"/>
        <v>171.2</v>
      </c>
      <c r="K101" s="138">
        <f t="shared" si="30"/>
        <v>148.6</v>
      </c>
      <c r="L101" s="138">
        <f t="shared" si="30"/>
        <v>127.5</v>
      </c>
    </row>
    <row r="102" spans="1:13">
      <c r="A102" s="86" t="s">
        <v>132</v>
      </c>
      <c r="B102" s="79">
        <v>916</v>
      </c>
      <c r="C102" s="157" t="s">
        <v>65</v>
      </c>
      <c r="D102" s="157" t="s">
        <v>22</v>
      </c>
      <c r="E102" s="87">
        <v>89</v>
      </c>
      <c r="F102" s="74">
        <v>1</v>
      </c>
      <c r="G102" s="74" t="s">
        <v>71</v>
      </c>
      <c r="H102" s="74" t="s">
        <v>97</v>
      </c>
      <c r="I102" s="87"/>
      <c r="J102" s="138">
        <f t="shared" si="30"/>
        <v>171.2</v>
      </c>
      <c r="K102" s="138">
        <f t="shared" si="30"/>
        <v>148.6</v>
      </c>
      <c r="L102" s="138">
        <f t="shared" si="30"/>
        <v>127.5</v>
      </c>
    </row>
    <row r="103" spans="1:13">
      <c r="A103" s="86" t="s">
        <v>133</v>
      </c>
      <c r="B103" s="79">
        <v>916</v>
      </c>
      <c r="C103" s="157" t="s">
        <v>65</v>
      </c>
      <c r="D103" s="157" t="s">
        <v>22</v>
      </c>
      <c r="E103" s="87">
        <v>89</v>
      </c>
      <c r="F103" s="74">
        <v>1</v>
      </c>
      <c r="G103" s="74" t="s">
        <v>71</v>
      </c>
      <c r="H103" s="74" t="s">
        <v>97</v>
      </c>
      <c r="I103" s="87" t="s">
        <v>135</v>
      </c>
      <c r="J103" s="138">
        <f t="shared" si="30"/>
        <v>171.2</v>
      </c>
      <c r="K103" s="138">
        <f t="shared" si="30"/>
        <v>148.6</v>
      </c>
      <c r="L103" s="138">
        <f t="shared" si="30"/>
        <v>127.5</v>
      </c>
    </row>
    <row r="104" spans="1:13">
      <c r="A104" s="86" t="s">
        <v>134</v>
      </c>
      <c r="B104" s="79">
        <v>916</v>
      </c>
      <c r="C104" s="157" t="s">
        <v>65</v>
      </c>
      <c r="D104" s="157" t="s">
        <v>22</v>
      </c>
      <c r="E104" s="87">
        <v>89</v>
      </c>
      <c r="F104" s="74">
        <v>1</v>
      </c>
      <c r="G104" s="74" t="s">
        <v>71</v>
      </c>
      <c r="H104" s="74" t="s">
        <v>97</v>
      </c>
      <c r="I104" s="87" t="s">
        <v>136</v>
      </c>
      <c r="J104" s="138">
        <v>171.2</v>
      </c>
      <c r="K104" s="138">
        <f>176.6-K118</f>
        <v>148.6</v>
      </c>
      <c r="L104" s="138">
        <f>182.9-L118</f>
        <v>127.5</v>
      </c>
    </row>
    <row r="105" spans="1:13">
      <c r="A105" s="136" t="s">
        <v>24</v>
      </c>
      <c r="B105" s="79">
        <v>916</v>
      </c>
      <c r="C105" s="158" t="s">
        <v>66</v>
      </c>
      <c r="D105" s="158"/>
      <c r="E105" s="148"/>
      <c r="F105" s="81"/>
      <c r="G105" s="81"/>
      <c r="H105" s="81"/>
      <c r="I105" s="148"/>
      <c r="J105" s="137">
        <f t="shared" ref="J105:L110" si="31">J106</f>
        <v>0.7</v>
      </c>
      <c r="K105" s="137">
        <f t="shared" si="31"/>
        <v>0.7</v>
      </c>
      <c r="L105" s="137">
        <f t="shared" si="31"/>
        <v>0.7</v>
      </c>
    </row>
    <row r="106" spans="1:13">
      <c r="A106" s="136" t="s">
        <v>98</v>
      </c>
      <c r="B106" s="79">
        <v>916</v>
      </c>
      <c r="C106" s="81">
        <v>13</v>
      </c>
      <c r="D106" s="81" t="s">
        <v>22</v>
      </c>
      <c r="E106" s="144"/>
      <c r="F106" s="81"/>
      <c r="G106" s="81"/>
      <c r="H106" s="81"/>
      <c r="I106" s="148"/>
      <c r="J106" s="137">
        <f t="shared" si="31"/>
        <v>0.7</v>
      </c>
      <c r="K106" s="137">
        <f t="shared" si="31"/>
        <v>0.7</v>
      </c>
      <c r="L106" s="137">
        <f t="shared" si="31"/>
        <v>0.7</v>
      </c>
    </row>
    <row r="107" spans="1:13" ht="31.5">
      <c r="A107" s="145" t="s">
        <v>248</v>
      </c>
      <c r="B107" s="79">
        <v>916</v>
      </c>
      <c r="C107" s="74" t="s">
        <v>66</v>
      </c>
      <c r="D107" s="74" t="s">
        <v>22</v>
      </c>
      <c r="E107" s="5">
        <v>89</v>
      </c>
      <c r="F107" s="5"/>
      <c r="G107" s="74"/>
      <c r="H107" s="74"/>
      <c r="I107" s="87"/>
      <c r="J107" s="138">
        <f t="shared" si="31"/>
        <v>0.7</v>
      </c>
      <c r="K107" s="138">
        <f t="shared" si="31"/>
        <v>0.7</v>
      </c>
      <c r="L107" s="138">
        <f t="shared" si="31"/>
        <v>0.7</v>
      </c>
    </row>
    <row r="108" spans="1:13" ht="47.25">
      <c r="A108" s="146" t="s">
        <v>249</v>
      </c>
      <c r="B108" s="79">
        <v>916</v>
      </c>
      <c r="C108" s="74" t="s">
        <v>66</v>
      </c>
      <c r="D108" s="74" t="s">
        <v>22</v>
      </c>
      <c r="E108" s="5">
        <v>89</v>
      </c>
      <c r="F108" s="5">
        <v>1</v>
      </c>
      <c r="G108" s="74"/>
      <c r="H108" s="74"/>
      <c r="I108" s="87"/>
      <c r="J108" s="138">
        <f t="shared" si="31"/>
        <v>0.7</v>
      </c>
      <c r="K108" s="138">
        <f t="shared" si="31"/>
        <v>0.7</v>
      </c>
      <c r="L108" s="138">
        <f t="shared" si="31"/>
        <v>0.7</v>
      </c>
    </row>
    <row r="109" spans="1:13">
      <c r="A109" s="78" t="s">
        <v>99</v>
      </c>
      <c r="B109" s="79">
        <v>916</v>
      </c>
      <c r="C109" s="74">
        <v>13</v>
      </c>
      <c r="D109" s="74" t="s">
        <v>22</v>
      </c>
      <c r="E109" s="77">
        <v>89</v>
      </c>
      <c r="F109" s="74">
        <v>1</v>
      </c>
      <c r="G109" s="74" t="s">
        <v>71</v>
      </c>
      <c r="H109" s="74">
        <v>41240</v>
      </c>
      <c r="I109" s="87"/>
      <c r="J109" s="159">
        <f t="shared" si="31"/>
        <v>0.7</v>
      </c>
      <c r="K109" s="159">
        <f t="shared" si="31"/>
        <v>0.7</v>
      </c>
      <c r="L109" s="159">
        <f t="shared" si="31"/>
        <v>0.7</v>
      </c>
    </row>
    <row r="110" spans="1:13">
      <c r="A110" s="78" t="s">
        <v>130</v>
      </c>
      <c r="B110" s="79">
        <v>916</v>
      </c>
      <c r="C110" s="74">
        <v>13</v>
      </c>
      <c r="D110" s="74" t="s">
        <v>22</v>
      </c>
      <c r="E110" s="77">
        <v>89</v>
      </c>
      <c r="F110" s="74">
        <v>1</v>
      </c>
      <c r="G110" s="74" t="s">
        <v>71</v>
      </c>
      <c r="H110" s="74" t="s">
        <v>104</v>
      </c>
      <c r="I110" s="87" t="s">
        <v>131</v>
      </c>
      <c r="J110" s="159">
        <f t="shared" si="31"/>
        <v>0.7</v>
      </c>
      <c r="K110" s="159">
        <f t="shared" si="31"/>
        <v>0.7</v>
      </c>
      <c r="L110" s="159">
        <f t="shared" si="31"/>
        <v>0.7</v>
      </c>
    </row>
    <row r="111" spans="1:13">
      <c r="A111" s="85" t="s">
        <v>100</v>
      </c>
      <c r="B111" s="79">
        <v>916</v>
      </c>
      <c r="C111" s="74">
        <v>13</v>
      </c>
      <c r="D111" s="74" t="s">
        <v>22</v>
      </c>
      <c r="E111" s="77">
        <v>89</v>
      </c>
      <c r="F111" s="74">
        <v>1</v>
      </c>
      <c r="G111" s="74" t="s">
        <v>71</v>
      </c>
      <c r="H111" s="74">
        <v>41240</v>
      </c>
      <c r="I111" s="87">
        <v>730</v>
      </c>
      <c r="J111" s="159">
        <v>0.7</v>
      </c>
      <c r="K111" s="159">
        <v>0.7</v>
      </c>
      <c r="L111" s="159">
        <v>0.7</v>
      </c>
    </row>
    <row r="112" spans="1:13">
      <c r="A112" s="85" t="s">
        <v>267</v>
      </c>
      <c r="B112" s="79">
        <v>916</v>
      </c>
      <c r="C112" s="74" t="s">
        <v>268</v>
      </c>
      <c r="D112" s="74"/>
      <c r="E112" s="77"/>
      <c r="F112" s="74"/>
      <c r="G112" s="74"/>
      <c r="H112" s="74"/>
      <c r="I112" s="87"/>
      <c r="J112" s="159"/>
      <c r="K112" s="159">
        <f t="shared" ref="K112:L117" si="32">K113</f>
        <v>28</v>
      </c>
      <c r="L112" s="159">
        <f t="shared" si="32"/>
        <v>55.4</v>
      </c>
    </row>
    <row r="113" spans="1:12">
      <c r="A113" s="85" t="s">
        <v>267</v>
      </c>
      <c r="B113" s="79">
        <v>916</v>
      </c>
      <c r="C113" s="74" t="s">
        <v>268</v>
      </c>
      <c r="D113" s="74">
        <v>99</v>
      </c>
      <c r="E113" s="77"/>
      <c r="F113" s="74"/>
      <c r="G113" s="74"/>
      <c r="H113" s="74"/>
      <c r="I113" s="87"/>
      <c r="J113" s="159"/>
      <c r="K113" s="159">
        <f t="shared" si="32"/>
        <v>28</v>
      </c>
      <c r="L113" s="159">
        <f t="shared" si="32"/>
        <v>55.4</v>
      </c>
    </row>
    <row r="114" spans="1:12" ht="31.5">
      <c r="A114" s="86" t="s">
        <v>248</v>
      </c>
      <c r="B114" s="79">
        <v>916</v>
      </c>
      <c r="C114" s="74" t="s">
        <v>268</v>
      </c>
      <c r="D114" s="74">
        <v>99</v>
      </c>
      <c r="E114" s="74" t="s">
        <v>82</v>
      </c>
      <c r="F114" s="74" t="s">
        <v>257</v>
      </c>
      <c r="G114" s="74"/>
      <c r="H114" s="74"/>
      <c r="I114" s="87"/>
      <c r="J114" s="159"/>
      <c r="K114" s="159">
        <f t="shared" si="32"/>
        <v>28</v>
      </c>
      <c r="L114" s="159">
        <f t="shared" si="32"/>
        <v>55.4</v>
      </c>
    </row>
    <row r="115" spans="1:12" ht="47.25">
      <c r="A115" s="86" t="s">
        <v>249</v>
      </c>
      <c r="B115" s="79">
        <v>916</v>
      </c>
      <c r="C115" s="74" t="s">
        <v>268</v>
      </c>
      <c r="D115" s="74">
        <v>99</v>
      </c>
      <c r="E115" s="74" t="s">
        <v>82</v>
      </c>
      <c r="F115" s="74" t="s">
        <v>34</v>
      </c>
      <c r="G115" s="74"/>
      <c r="H115" s="74"/>
      <c r="I115" s="87"/>
      <c r="J115" s="159"/>
      <c r="K115" s="159">
        <f t="shared" si="32"/>
        <v>28</v>
      </c>
      <c r="L115" s="159">
        <f t="shared" si="32"/>
        <v>55.4</v>
      </c>
    </row>
    <row r="116" spans="1:12">
      <c r="A116" s="85" t="s">
        <v>267</v>
      </c>
      <c r="B116" s="79">
        <v>916</v>
      </c>
      <c r="C116" s="74" t="s">
        <v>268</v>
      </c>
      <c r="D116" s="74">
        <v>99</v>
      </c>
      <c r="E116" s="74" t="s">
        <v>82</v>
      </c>
      <c r="F116" s="74" t="s">
        <v>34</v>
      </c>
      <c r="G116" s="74" t="s">
        <v>71</v>
      </c>
      <c r="H116" s="74" t="s">
        <v>269</v>
      </c>
      <c r="I116" s="74"/>
      <c r="J116" s="159"/>
      <c r="K116" s="159">
        <f t="shared" si="32"/>
        <v>28</v>
      </c>
      <c r="L116" s="159">
        <f t="shared" si="32"/>
        <v>55.4</v>
      </c>
    </row>
    <row r="117" spans="1:12">
      <c r="A117" s="85" t="s">
        <v>145</v>
      </c>
      <c r="B117" s="79">
        <v>916</v>
      </c>
      <c r="C117" s="74" t="s">
        <v>268</v>
      </c>
      <c r="D117" s="74">
        <v>99</v>
      </c>
      <c r="E117" s="74" t="s">
        <v>82</v>
      </c>
      <c r="F117" s="74" t="s">
        <v>34</v>
      </c>
      <c r="G117" s="74" t="s">
        <v>71</v>
      </c>
      <c r="H117" s="74" t="s">
        <v>269</v>
      </c>
      <c r="I117" s="74" t="s">
        <v>146</v>
      </c>
      <c r="J117" s="222"/>
      <c r="K117" s="26">
        <f t="shared" si="32"/>
        <v>28</v>
      </c>
      <c r="L117" s="26">
        <f t="shared" si="32"/>
        <v>55.4</v>
      </c>
    </row>
    <row r="118" spans="1:12">
      <c r="A118" s="85" t="s">
        <v>81</v>
      </c>
      <c r="B118" s="79">
        <v>916</v>
      </c>
      <c r="C118" s="74" t="s">
        <v>268</v>
      </c>
      <c r="D118" s="74" t="s">
        <v>268</v>
      </c>
      <c r="E118" s="74" t="s">
        <v>82</v>
      </c>
      <c r="F118" s="74" t="s">
        <v>34</v>
      </c>
      <c r="G118" s="74" t="s">
        <v>71</v>
      </c>
      <c r="H118" s="74" t="s">
        <v>269</v>
      </c>
      <c r="I118" s="74" t="s">
        <v>83</v>
      </c>
      <c r="J118" s="222"/>
      <c r="K118" s="26">
        <v>28</v>
      </c>
      <c r="L118" s="26">
        <v>55.4</v>
      </c>
    </row>
  </sheetData>
  <autoFilter ref="A7:L118"/>
  <mergeCells count="10">
    <mergeCell ref="E5:H6"/>
    <mergeCell ref="H1:L1"/>
    <mergeCell ref="A3:L3"/>
    <mergeCell ref="J5:L5"/>
    <mergeCell ref="A5:A6"/>
    <mergeCell ref="B5:B6"/>
    <mergeCell ref="C5:C6"/>
    <mergeCell ref="D5:D6"/>
    <mergeCell ref="I5:I6"/>
    <mergeCell ref="J2:L2"/>
  </mergeCells>
  <phoneticPr fontId="6" type="noConversion"/>
  <conditionalFormatting sqref="G45 F90 G90:G91">
    <cfRule type="expression" dxfId="31" priority="83" stopIfTrue="1">
      <formula>$C45=""</formula>
    </cfRule>
    <cfRule type="expression" dxfId="30" priority="84" stopIfTrue="1">
      <formula>$D45&lt;&gt;""</formula>
    </cfRule>
  </conditionalFormatting>
  <conditionalFormatting sqref="A45">
    <cfRule type="expression" dxfId="29" priority="80" stopIfTrue="1">
      <formula>$F45=""</formula>
    </cfRule>
    <cfRule type="expression" dxfId="28" priority="81" stopIfTrue="1">
      <formula>#REF!&lt;&gt;""</formula>
    </cfRule>
    <cfRule type="expression" dxfId="27" priority="82" stopIfTrue="1">
      <formula>AND($G45="",$F45&lt;&gt;"")</formula>
    </cfRule>
  </conditionalFormatting>
  <conditionalFormatting sqref="F45">
    <cfRule type="expression" dxfId="26" priority="78" stopIfTrue="1">
      <formula>$C45=""</formula>
    </cfRule>
    <cfRule type="expression" dxfId="25" priority="79" stopIfTrue="1">
      <formula>$D45&lt;&gt;""</formula>
    </cfRule>
  </conditionalFormatting>
  <conditionalFormatting sqref="A92 A95">
    <cfRule type="expression" dxfId="24" priority="60" stopIfTrue="1">
      <formula>$F92=""</formula>
    </cfRule>
    <cfRule type="expression" dxfId="23" priority="62" stopIfTrue="1">
      <formula>AND($G92="",$F92&lt;&gt;"")</formula>
    </cfRule>
  </conditionalFormatting>
  <conditionalFormatting sqref="A95">
    <cfRule type="expression" dxfId="22" priority="44" stopIfTrue="1">
      <formula>$F95=""</formula>
    </cfRule>
    <cfRule type="expression" dxfId="21" priority="46" stopIfTrue="1">
      <formula>AND($G95="",$F95&lt;&gt;"")</formula>
    </cfRule>
  </conditionalFormatting>
  <conditionalFormatting sqref="A45">
    <cfRule type="expression" dxfId="20" priority="37" stopIfTrue="1">
      <formula>$F45=""</formula>
    </cfRule>
    <cfRule type="expression" dxfId="19" priority="38" stopIfTrue="1">
      <formula>#REF!&lt;&gt;""</formula>
    </cfRule>
    <cfRule type="expression" dxfId="18" priority="39" stopIfTrue="1">
      <formula>AND($G45="",$F45&lt;&gt;"")</formula>
    </cfRule>
  </conditionalFormatting>
  <conditionalFormatting sqref="G45">
    <cfRule type="expression" dxfId="17" priority="35" stopIfTrue="1">
      <formula>$C45=""</formula>
    </cfRule>
    <cfRule type="expression" dxfId="16" priority="36" stopIfTrue="1">
      <formula>$D45&lt;&gt;""</formula>
    </cfRule>
  </conditionalFormatting>
  <conditionalFormatting sqref="F45">
    <cfRule type="expression" dxfId="15" priority="33" stopIfTrue="1">
      <formula>$C45=""</formula>
    </cfRule>
    <cfRule type="expression" dxfId="14" priority="34" stopIfTrue="1">
      <formula>$D45&lt;&gt;""</formula>
    </cfRule>
  </conditionalFormatting>
  <conditionalFormatting sqref="A36">
    <cfRule type="expression" dxfId="13" priority="9" stopIfTrue="1">
      <formula>$F36=""</formula>
    </cfRule>
    <cfRule type="expression" dxfId="12" priority="10" stopIfTrue="1">
      <formula>#REF!&lt;&gt;""</formula>
    </cfRule>
    <cfRule type="expression" dxfId="11" priority="11" stopIfTrue="1">
      <formula>AND($G36="",$F36&lt;&gt;"")</formula>
    </cfRule>
  </conditionalFormatting>
  <conditionalFormatting sqref="A51">
    <cfRule type="expression" dxfId="10" priority="6" stopIfTrue="1">
      <formula>$F51=""</formula>
    </cfRule>
    <cfRule type="expression" dxfId="9" priority="7" stopIfTrue="1">
      <formula>$H51&lt;&gt;""</formula>
    </cfRule>
    <cfRule type="expression" dxfId="8" priority="8" stopIfTrue="1">
      <formula>AND($G51="",$F51&lt;&gt;"")</formula>
    </cfRule>
  </conditionalFormatting>
  <conditionalFormatting sqref="C51">
    <cfRule type="expression" dxfId="7" priority="3" stopIfTrue="1">
      <formula>$F51=""</formula>
    </cfRule>
    <cfRule type="expression" dxfId="6" priority="4" stopIfTrue="1">
      <formula>#REF!&lt;&gt;""</formula>
    </cfRule>
    <cfRule type="expression" dxfId="5" priority="5" stopIfTrue="1">
      <formula>AND($G51="",$F51&lt;&gt;"")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 A95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A95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41"/>
  <sheetViews>
    <sheetView view="pageBreakPreview" topLeftCell="A19" zoomScaleNormal="100" zoomScaleSheetLayoutView="100" workbookViewId="0">
      <selection activeCell="J71" sqref="J71"/>
    </sheetView>
  </sheetViews>
  <sheetFormatPr defaultColWidth="9.140625" defaultRowHeight="15"/>
  <cols>
    <col min="1" max="1" width="54.85546875" style="280" customWidth="1"/>
    <col min="2" max="8" width="9.140625" style="24"/>
    <col min="9" max="9" width="9.140625" style="24" customWidth="1"/>
    <col min="10" max="10" width="12" style="24" customWidth="1"/>
    <col min="11" max="11" width="11.7109375" style="24" customWidth="1"/>
    <col min="12" max="12" width="11" style="24" customWidth="1"/>
    <col min="13" max="53" width="9.140625" style="30"/>
    <col min="54" max="16384" width="9.140625" style="24"/>
  </cols>
  <sheetData>
    <row r="1" spans="1:53" ht="15.75">
      <c r="A1" s="239"/>
      <c r="B1" s="240"/>
      <c r="C1" s="241"/>
      <c r="D1" s="241"/>
      <c r="E1" s="242"/>
      <c r="F1" s="242"/>
      <c r="G1" s="242"/>
      <c r="H1" s="242"/>
      <c r="I1" s="337" t="s">
        <v>151</v>
      </c>
      <c r="J1" s="337"/>
      <c r="K1" s="337"/>
      <c r="L1" s="337"/>
    </row>
    <row r="2" spans="1:53" ht="141" customHeight="1">
      <c r="A2" s="239"/>
      <c r="B2" s="240"/>
      <c r="C2" s="243"/>
      <c r="D2" s="243"/>
      <c r="E2" s="243"/>
      <c r="F2" s="243"/>
      <c r="G2" s="243"/>
      <c r="H2" s="243"/>
      <c r="I2" s="243"/>
      <c r="J2" s="341" t="s">
        <v>283</v>
      </c>
      <c r="K2" s="341"/>
      <c r="L2" s="341"/>
    </row>
    <row r="3" spans="1:53" ht="96" customHeight="1">
      <c r="A3" s="339" t="s">
        <v>278</v>
      </c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40"/>
      <c r="N3" s="340"/>
      <c r="O3" s="340"/>
      <c r="P3" s="340"/>
      <c r="Q3" s="340"/>
      <c r="R3" s="340"/>
      <c r="S3" s="340"/>
      <c r="T3" s="340"/>
    </row>
    <row r="4" spans="1:53" ht="15.75">
      <c r="A4" s="338"/>
      <c r="B4" s="338"/>
      <c r="C4" s="338"/>
      <c r="D4" s="338"/>
      <c r="E4" s="338"/>
      <c r="F4" s="338"/>
      <c r="G4" s="338"/>
      <c r="H4" s="338"/>
      <c r="I4" s="338"/>
      <c r="J4" s="338"/>
    </row>
    <row r="5" spans="1:53" ht="15.75">
      <c r="A5" s="326" t="s">
        <v>16</v>
      </c>
      <c r="B5" s="328" t="s">
        <v>19</v>
      </c>
      <c r="C5" s="329"/>
      <c r="D5" s="329"/>
      <c r="E5" s="330"/>
      <c r="F5" s="334" t="s">
        <v>20</v>
      </c>
      <c r="G5" s="334" t="s">
        <v>17</v>
      </c>
      <c r="H5" s="334" t="s">
        <v>28</v>
      </c>
      <c r="I5" s="334" t="s">
        <v>27</v>
      </c>
      <c r="J5" s="336" t="s">
        <v>67</v>
      </c>
      <c r="K5" s="336"/>
      <c r="L5" s="336"/>
    </row>
    <row r="6" spans="1:53" ht="19.899999999999999" customHeight="1">
      <c r="A6" s="327"/>
      <c r="B6" s="331"/>
      <c r="C6" s="332"/>
      <c r="D6" s="332"/>
      <c r="E6" s="333"/>
      <c r="F6" s="335"/>
      <c r="G6" s="335"/>
      <c r="H6" s="335"/>
      <c r="I6" s="335"/>
      <c r="J6" s="244" t="s">
        <v>211</v>
      </c>
      <c r="K6" s="245" t="s">
        <v>212</v>
      </c>
      <c r="L6" s="245" t="s">
        <v>276</v>
      </c>
    </row>
    <row r="7" spans="1:53" s="252" customFormat="1" ht="15.75">
      <c r="A7" s="246">
        <v>1</v>
      </c>
      <c r="B7" s="247">
        <v>2</v>
      </c>
      <c r="C7" s="247">
        <v>3</v>
      </c>
      <c r="D7" s="247">
        <v>4</v>
      </c>
      <c r="E7" s="248">
        <v>5</v>
      </c>
      <c r="F7" s="247">
        <v>6</v>
      </c>
      <c r="G7" s="249">
        <v>7</v>
      </c>
      <c r="H7" s="247">
        <v>8</v>
      </c>
      <c r="I7" s="247">
        <v>9</v>
      </c>
      <c r="J7" s="250" t="s">
        <v>65</v>
      </c>
      <c r="K7" s="250" t="s">
        <v>79</v>
      </c>
      <c r="L7" s="251" t="s">
        <v>220</v>
      </c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</row>
    <row r="8" spans="1:53" s="29" customFormat="1" ht="19.899999999999999" customHeight="1">
      <c r="A8" s="253" t="s">
        <v>29</v>
      </c>
      <c r="B8" s="254"/>
      <c r="C8" s="254"/>
      <c r="D8" s="254"/>
      <c r="E8" s="255"/>
      <c r="F8" s="256"/>
      <c r="G8" s="257"/>
      <c r="H8" s="254"/>
      <c r="I8" s="254"/>
      <c r="J8" s="258">
        <f>J31+J69+J9+J16+J23</f>
        <v>2139.1971400000002</v>
      </c>
      <c r="K8" s="258">
        <f>K31+K69+K9+K16</f>
        <v>1205.8</v>
      </c>
      <c r="L8" s="258">
        <f>L31+L69+L9+L16</f>
        <v>1198.9000000000001</v>
      </c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</row>
    <row r="9" spans="1:53" s="29" customFormat="1" ht="33.75" customHeight="1">
      <c r="A9" s="18" t="s">
        <v>259</v>
      </c>
      <c r="B9" s="6" t="s">
        <v>22</v>
      </c>
      <c r="C9" s="6"/>
      <c r="D9" s="6"/>
      <c r="E9" s="6"/>
      <c r="F9" s="256"/>
      <c r="G9" s="256"/>
      <c r="H9" s="256"/>
      <c r="I9" s="256"/>
      <c r="J9" s="20">
        <f t="shared" ref="J9:J14" si="0">J10</f>
        <v>1</v>
      </c>
      <c r="K9" s="20">
        <f t="shared" ref="K9:L14" si="1">K10</f>
        <v>1</v>
      </c>
      <c r="L9" s="20">
        <f t="shared" si="1"/>
        <v>0</v>
      </c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  <c r="AM9" s="28"/>
      <c r="AN9" s="28"/>
      <c r="AO9" s="28"/>
      <c r="AP9" s="28"/>
      <c r="AQ9" s="28"/>
      <c r="AR9" s="28"/>
      <c r="AS9" s="28"/>
      <c r="AT9" s="28"/>
      <c r="AU9" s="28"/>
      <c r="AV9" s="28"/>
      <c r="AW9" s="28"/>
      <c r="AX9" s="28"/>
      <c r="AY9" s="28"/>
      <c r="AZ9" s="28"/>
      <c r="BA9" s="28"/>
    </row>
    <row r="10" spans="1:53" s="29" customFormat="1" ht="36" customHeight="1">
      <c r="A10" s="18" t="s">
        <v>256</v>
      </c>
      <c r="B10" s="6" t="s">
        <v>22</v>
      </c>
      <c r="C10" s="6" t="s">
        <v>257</v>
      </c>
      <c r="D10" s="6" t="s">
        <v>71</v>
      </c>
      <c r="E10" s="6" t="s">
        <v>258</v>
      </c>
      <c r="F10" s="256"/>
      <c r="G10" s="256"/>
      <c r="H10" s="256"/>
      <c r="I10" s="256"/>
      <c r="J10" s="20">
        <f t="shared" si="0"/>
        <v>1</v>
      </c>
      <c r="K10" s="20">
        <f t="shared" si="1"/>
        <v>1</v>
      </c>
      <c r="L10" s="20">
        <f t="shared" si="1"/>
        <v>0</v>
      </c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  <c r="AQ10" s="28"/>
      <c r="AR10" s="28"/>
      <c r="AS10" s="28"/>
      <c r="AT10" s="28"/>
      <c r="AU10" s="28"/>
      <c r="AV10" s="28"/>
      <c r="AW10" s="28"/>
      <c r="AX10" s="28"/>
      <c r="AY10" s="28"/>
      <c r="AZ10" s="28"/>
      <c r="BA10" s="28"/>
    </row>
    <row r="11" spans="1:53" s="29" customFormat="1" ht="37.5" customHeight="1">
      <c r="A11" s="4" t="s">
        <v>137</v>
      </c>
      <c r="B11" s="6" t="s">
        <v>22</v>
      </c>
      <c r="C11" s="6" t="s">
        <v>257</v>
      </c>
      <c r="D11" s="6" t="s">
        <v>71</v>
      </c>
      <c r="E11" s="6" t="s">
        <v>258</v>
      </c>
      <c r="F11" s="1" t="s">
        <v>139</v>
      </c>
      <c r="G11" s="1"/>
      <c r="H11" s="1"/>
      <c r="I11" s="256"/>
      <c r="J11" s="20">
        <f t="shared" si="0"/>
        <v>1</v>
      </c>
      <c r="K11" s="20">
        <f t="shared" si="1"/>
        <v>1</v>
      </c>
      <c r="L11" s="20">
        <f t="shared" si="1"/>
        <v>0</v>
      </c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28"/>
      <c r="AQ11" s="28"/>
      <c r="AR11" s="28"/>
      <c r="AS11" s="28"/>
      <c r="AT11" s="28"/>
      <c r="AU11" s="28"/>
      <c r="AV11" s="28"/>
      <c r="AW11" s="28"/>
      <c r="AX11" s="28"/>
      <c r="AY11" s="28"/>
      <c r="AZ11" s="28"/>
      <c r="BA11" s="28"/>
    </row>
    <row r="12" spans="1:53" s="29" customFormat="1" ht="33.75" customHeight="1">
      <c r="A12" s="4" t="s">
        <v>138</v>
      </c>
      <c r="B12" s="6" t="s">
        <v>22</v>
      </c>
      <c r="C12" s="6" t="s">
        <v>257</v>
      </c>
      <c r="D12" s="6" t="s">
        <v>71</v>
      </c>
      <c r="E12" s="6" t="s">
        <v>258</v>
      </c>
      <c r="F12" s="1" t="s">
        <v>140</v>
      </c>
      <c r="G12" s="1"/>
      <c r="H12" s="1"/>
      <c r="I12" s="256"/>
      <c r="J12" s="20">
        <f t="shared" si="0"/>
        <v>1</v>
      </c>
      <c r="K12" s="20">
        <f t="shared" si="1"/>
        <v>1</v>
      </c>
      <c r="L12" s="20">
        <f t="shared" si="1"/>
        <v>0</v>
      </c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28"/>
      <c r="AQ12" s="28"/>
      <c r="AR12" s="28"/>
      <c r="AS12" s="28"/>
      <c r="AT12" s="28"/>
      <c r="AU12" s="28"/>
      <c r="AV12" s="28"/>
      <c r="AW12" s="28"/>
      <c r="AX12" s="28"/>
      <c r="AY12" s="28"/>
      <c r="AZ12" s="28"/>
      <c r="BA12" s="28"/>
    </row>
    <row r="13" spans="1:53" s="29" customFormat="1" ht="19.899999999999999" customHeight="1">
      <c r="A13" s="259" t="s">
        <v>21</v>
      </c>
      <c r="B13" s="6" t="s">
        <v>22</v>
      </c>
      <c r="C13" s="6" t="s">
        <v>257</v>
      </c>
      <c r="D13" s="6" t="s">
        <v>71</v>
      </c>
      <c r="E13" s="6" t="s">
        <v>258</v>
      </c>
      <c r="F13" s="1" t="s">
        <v>140</v>
      </c>
      <c r="G13" s="1" t="s">
        <v>22</v>
      </c>
      <c r="H13" s="1"/>
      <c r="I13" s="256"/>
      <c r="J13" s="20">
        <f t="shared" si="0"/>
        <v>1</v>
      </c>
      <c r="K13" s="20">
        <f t="shared" si="1"/>
        <v>1</v>
      </c>
      <c r="L13" s="20">
        <f t="shared" si="1"/>
        <v>0</v>
      </c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8"/>
      <c r="AO13" s="28"/>
      <c r="AP13" s="28"/>
      <c r="AQ13" s="28"/>
      <c r="AR13" s="28"/>
      <c r="AS13" s="28"/>
      <c r="AT13" s="28"/>
      <c r="AU13" s="28"/>
      <c r="AV13" s="28"/>
      <c r="AW13" s="28"/>
      <c r="AX13" s="28"/>
      <c r="AY13" s="28"/>
      <c r="AZ13" s="28"/>
      <c r="BA13" s="28"/>
    </row>
    <row r="14" spans="1:53" s="29" customFormat="1" ht="19.899999999999999" customHeight="1">
      <c r="A14" s="259" t="s">
        <v>255</v>
      </c>
      <c r="B14" s="6" t="s">
        <v>22</v>
      </c>
      <c r="C14" s="6" t="s">
        <v>257</v>
      </c>
      <c r="D14" s="6" t="s">
        <v>71</v>
      </c>
      <c r="E14" s="6" t="s">
        <v>258</v>
      </c>
      <c r="F14" s="1" t="s">
        <v>140</v>
      </c>
      <c r="G14" s="1" t="s">
        <v>22</v>
      </c>
      <c r="H14" s="1" t="s">
        <v>66</v>
      </c>
      <c r="I14" s="256"/>
      <c r="J14" s="20">
        <f t="shared" si="0"/>
        <v>1</v>
      </c>
      <c r="K14" s="20">
        <f t="shared" si="1"/>
        <v>1</v>
      </c>
      <c r="L14" s="20">
        <f t="shared" si="1"/>
        <v>0</v>
      </c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  <c r="AK14" s="28"/>
      <c r="AL14" s="28"/>
      <c r="AM14" s="28"/>
      <c r="AN14" s="28"/>
      <c r="AO14" s="28"/>
      <c r="AP14" s="28"/>
      <c r="AQ14" s="28"/>
      <c r="AR14" s="28"/>
      <c r="AS14" s="28"/>
      <c r="AT14" s="28"/>
      <c r="AU14" s="28"/>
      <c r="AV14" s="28"/>
      <c r="AW14" s="28"/>
      <c r="AX14" s="28"/>
      <c r="AY14" s="28"/>
      <c r="AZ14" s="28"/>
      <c r="BA14" s="28"/>
    </row>
    <row r="15" spans="1:53" s="29" customFormat="1" ht="50.25" customHeight="1">
      <c r="A15" s="259" t="s">
        <v>240</v>
      </c>
      <c r="B15" s="6" t="s">
        <v>22</v>
      </c>
      <c r="C15" s="6" t="s">
        <v>257</v>
      </c>
      <c r="D15" s="6" t="s">
        <v>71</v>
      </c>
      <c r="E15" s="6" t="s">
        <v>258</v>
      </c>
      <c r="F15" s="1" t="s">
        <v>140</v>
      </c>
      <c r="G15" s="1" t="s">
        <v>22</v>
      </c>
      <c r="H15" s="1" t="s">
        <v>66</v>
      </c>
      <c r="I15" s="1" t="s">
        <v>254</v>
      </c>
      <c r="J15" s="20">
        <f>'Прил 5'!J55</f>
        <v>1</v>
      </c>
      <c r="K15" s="20">
        <f>'Прил 5'!K55</f>
        <v>1</v>
      </c>
      <c r="L15" s="20">
        <f>'Прил 5'!L55</f>
        <v>0</v>
      </c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  <c r="AM15" s="28"/>
      <c r="AN15" s="28"/>
      <c r="AO15" s="28"/>
      <c r="AP15" s="28"/>
      <c r="AQ15" s="28"/>
      <c r="AR15" s="28"/>
      <c r="AS15" s="28"/>
      <c r="AT15" s="28"/>
      <c r="AU15" s="28"/>
      <c r="AV15" s="28"/>
      <c r="AW15" s="28"/>
      <c r="AX15" s="28"/>
      <c r="AY15" s="28"/>
      <c r="AZ15" s="28"/>
      <c r="BA15" s="28"/>
    </row>
    <row r="16" spans="1:53" s="29" customFormat="1" ht="48" customHeight="1">
      <c r="A16" s="260" t="s">
        <v>266</v>
      </c>
      <c r="B16" s="1" t="s">
        <v>263</v>
      </c>
      <c r="C16" s="1"/>
      <c r="D16" s="1"/>
      <c r="E16" s="1"/>
      <c r="F16" s="1"/>
      <c r="G16" s="1"/>
      <c r="H16" s="1"/>
      <c r="I16" s="1"/>
      <c r="J16" s="20">
        <f t="shared" ref="J16:J21" si="2">J17</f>
        <v>1</v>
      </c>
      <c r="K16" s="20">
        <f t="shared" ref="K16:L21" si="3">K17</f>
        <v>0</v>
      </c>
      <c r="L16" s="20">
        <f t="shared" si="3"/>
        <v>0</v>
      </c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  <c r="AK16" s="28"/>
      <c r="AL16" s="28"/>
      <c r="AM16" s="28"/>
      <c r="AN16" s="28"/>
      <c r="AO16" s="28"/>
      <c r="AP16" s="28"/>
      <c r="AQ16" s="28"/>
      <c r="AR16" s="28"/>
      <c r="AS16" s="28"/>
      <c r="AT16" s="28"/>
      <c r="AU16" s="28"/>
      <c r="AV16" s="28"/>
      <c r="AW16" s="28"/>
      <c r="AX16" s="28"/>
      <c r="AY16" s="28"/>
      <c r="AZ16" s="28"/>
      <c r="BA16" s="28"/>
    </row>
    <row r="17" spans="1:53" s="29" customFormat="1" ht="52.5" customHeight="1">
      <c r="A17" s="260" t="s">
        <v>264</v>
      </c>
      <c r="B17" s="1" t="s">
        <v>263</v>
      </c>
      <c r="C17" s="1" t="s">
        <v>257</v>
      </c>
      <c r="D17" s="1" t="s">
        <v>71</v>
      </c>
      <c r="E17" s="6" t="s">
        <v>265</v>
      </c>
      <c r="F17" s="1"/>
      <c r="G17" s="1"/>
      <c r="H17" s="1"/>
      <c r="I17" s="1"/>
      <c r="J17" s="20">
        <f t="shared" si="2"/>
        <v>1</v>
      </c>
      <c r="K17" s="20">
        <f t="shared" si="3"/>
        <v>0</v>
      </c>
      <c r="L17" s="20">
        <f t="shared" si="3"/>
        <v>0</v>
      </c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28"/>
      <c r="AL17" s="28"/>
      <c r="AM17" s="28"/>
      <c r="AN17" s="28"/>
      <c r="AO17" s="28"/>
      <c r="AP17" s="28"/>
      <c r="AQ17" s="28"/>
      <c r="AR17" s="28"/>
      <c r="AS17" s="28"/>
      <c r="AT17" s="28"/>
      <c r="AU17" s="28"/>
      <c r="AV17" s="28"/>
      <c r="AW17" s="28"/>
      <c r="AX17" s="28"/>
      <c r="AY17" s="28"/>
      <c r="AZ17" s="28"/>
      <c r="BA17" s="28"/>
    </row>
    <row r="18" spans="1:53" s="29" customFormat="1" ht="35.25" customHeight="1">
      <c r="A18" s="4" t="s">
        <v>137</v>
      </c>
      <c r="B18" s="1" t="s">
        <v>263</v>
      </c>
      <c r="C18" s="1" t="s">
        <v>257</v>
      </c>
      <c r="D18" s="1" t="s">
        <v>71</v>
      </c>
      <c r="E18" s="6" t="s">
        <v>265</v>
      </c>
      <c r="F18" s="1" t="s">
        <v>139</v>
      </c>
      <c r="G18" s="1"/>
      <c r="H18" s="1"/>
      <c r="I18" s="1"/>
      <c r="J18" s="20">
        <f t="shared" si="2"/>
        <v>1</v>
      </c>
      <c r="K18" s="20">
        <f t="shared" si="3"/>
        <v>0</v>
      </c>
      <c r="L18" s="20">
        <f t="shared" si="3"/>
        <v>0</v>
      </c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28"/>
      <c r="AL18" s="28"/>
      <c r="AM18" s="28"/>
      <c r="AN18" s="28"/>
      <c r="AO18" s="28"/>
      <c r="AP18" s="28"/>
      <c r="AQ18" s="28"/>
      <c r="AR18" s="28"/>
      <c r="AS18" s="28"/>
      <c r="AT18" s="28"/>
      <c r="AU18" s="28"/>
      <c r="AV18" s="28"/>
      <c r="AW18" s="28"/>
      <c r="AX18" s="28"/>
      <c r="AY18" s="28"/>
      <c r="AZ18" s="28"/>
      <c r="BA18" s="28"/>
    </row>
    <row r="19" spans="1:53" s="29" customFormat="1" ht="36.75" customHeight="1">
      <c r="A19" s="4" t="s">
        <v>138</v>
      </c>
      <c r="B19" s="1" t="s">
        <v>263</v>
      </c>
      <c r="C19" s="1" t="s">
        <v>257</v>
      </c>
      <c r="D19" s="1" t="s">
        <v>71</v>
      </c>
      <c r="E19" s="6" t="s">
        <v>265</v>
      </c>
      <c r="F19" s="1" t="s">
        <v>140</v>
      </c>
      <c r="G19" s="1"/>
      <c r="H19" s="1"/>
      <c r="I19" s="1"/>
      <c r="J19" s="20">
        <f t="shared" si="2"/>
        <v>1</v>
      </c>
      <c r="K19" s="20">
        <f t="shared" si="3"/>
        <v>0</v>
      </c>
      <c r="L19" s="20">
        <f t="shared" si="3"/>
        <v>0</v>
      </c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28"/>
      <c r="AQ19" s="28"/>
      <c r="AR19" s="28"/>
      <c r="AS19" s="28"/>
      <c r="AT19" s="28"/>
      <c r="AU19" s="28"/>
      <c r="AV19" s="28"/>
      <c r="AW19" s="28"/>
      <c r="AX19" s="28"/>
      <c r="AY19" s="28"/>
      <c r="AZ19" s="28"/>
      <c r="BA19" s="28"/>
    </row>
    <row r="20" spans="1:53" s="29" customFormat="1" ht="35.25" customHeight="1">
      <c r="A20" s="4" t="s">
        <v>260</v>
      </c>
      <c r="B20" s="1" t="s">
        <v>263</v>
      </c>
      <c r="C20" s="1" t="s">
        <v>257</v>
      </c>
      <c r="D20" s="1" t="s">
        <v>71</v>
      </c>
      <c r="E20" s="6" t="s">
        <v>265</v>
      </c>
      <c r="F20" s="1" t="s">
        <v>140</v>
      </c>
      <c r="G20" s="1" t="s">
        <v>62</v>
      </c>
      <c r="H20" s="1"/>
      <c r="I20" s="1"/>
      <c r="J20" s="20">
        <f t="shared" si="2"/>
        <v>1</v>
      </c>
      <c r="K20" s="20">
        <f t="shared" si="3"/>
        <v>0</v>
      </c>
      <c r="L20" s="20">
        <f t="shared" si="3"/>
        <v>0</v>
      </c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  <c r="AM20" s="28"/>
      <c r="AN20" s="28"/>
      <c r="AO20" s="28"/>
      <c r="AP20" s="28"/>
      <c r="AQ20" s="28"/>
      <c r="AR20" s="28"/>
      <c r="AS20" s="28"/>
      <c r="AT20" s="28"/>
      <c r="AU20" s="28"/>
      <c r="AV20" s="28"/>
      <c r="AW20" s="28"/>
      <c r="AX20" s="28"/>
      <c r="AY20" s="28"/>
      <c r="AZ20" s="28"/>
      <c r="BA20" s="28"/>
    </row>
    <row r="21" spans="1:53" s="29" customFormat="1" ht="35.25" customHeight="1">
      <c r="A21" s="4" t="s">
        <v>261</v>
      </c>
      <c r="B21" s="1" t="s">
        <v>263</v>
      </c>
      <c r="C21" s="1" t="s">
        <v>257</v>
      </c>
      <c r="D21" s="1" t="s">
        <v>71</v>
      </c>
      <c r="E21" s="6" t="s">
        <v>265</v>
      </c>
      <c r="F21" s="1" t="s">
        <v>140</v>
      </c>
      <c r="G21" s="1" t="s">
        <v>62</v>
      </c>
      <c r="H21" s="1" t="s">
        <v>262</v>
      </c>
      <c r="I21" s="1"/>
      <c r="J21" s="20">
        <f t="shared" si="2"/>
        <v>1</v>
      </c>
      <c r="K21" s="20">
        <f t="shared" si="3"/>
        <v>0</v>
      </c>
      <c r="L21" s="20">
        <f t="shared" si="3"/>
        <v>0</v>
      </c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  <c r="AK21" s="28"/>
      <c r="AL21" s="28"/>
      <c r="AM21" s="28"/>
      <c r="AN21" s="28"/>
      <c r="AO21" s="28"/>
      <c r="AP21" s="28"/>
      <c r="AQ21" s="28"/>
      <c r="AR21" s="28"/>
      <c r="AS21" s="28"/>
      <c r="AT21" s="28"/>
      <c r="AU21" s="28"/>
      <c r="AV21" s="28"/>
      <c r="AW21" s="28"/>
      <c r="AX21" s="28"/>
      <c r="AY21" s="28"/>
      <c r="AZ21" s="28"/>
      <c r="BA21" s="28"/>
    </row>
    <row r="22" spans="1:53" s="29" customFormat="1" ht="54" customHeight="1">
      <c r="A22" s="259" t="s">
        <v>240</v>
      </c>
      <c r="B22" s="1" t="s">
        <v>263</v>
      </c>
      <c r="C22" s="1" t="s">
        <v>257</v>
      </c>
      <c r="D22" s="1" t="s">
        <v>71</v>
      </c>
      <c r="E22" s="6" t="s">
        <v>265</v>
      </c>
      <c r="F22" s="1" t="s">
        <v>140</v>
      </c>
      <c r="G22" s="1" t="s">
        <v>62</v>
      </c>
      <c r="H22" s="1" t="s">
        <v>262</v>
      </c>
      <c r="I22" s="1" t="s">
        <v>254</v>
      </c>
      <c r="J22" s="20">
        <f>'Прил 5'!J70</f>
        <v>1</v>
      </c>
      <c r="K22" s="20">
        <f>'Прил 5'!K70</f>
        <v>0</v>
      </c>
      <c r="L22" s="20">
        <f>'Прил 5'!L70</f>
        <v>0</v>
      </c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  <c r="AK22" s="28"/>
      <c r="AL22" s="28"/>
      <c r="AM22" s="28"/>
      <c r="AN22" s="28"/>
      <c r="AO22" s="28"/>
      <c r="AP22" s="28"/>
      <c r="AQ22" s="28"/>
      <c r="AR22" s="28"/>
      <c r="AS22" s="28"/>
      <c r="AT22" s="28"/>
      <c r="AU22" s="28"/>
      <c r="AV22" s="28"/>
      <c r="AW22" s="28"/>
      <c r="AX22" s="28"/>
      <c r="AY22" s="28"/>
      <c r="AZ22" s="28"/>
      <c r="BA22" s="28"/>
    </row>
    <row r="23" spans="1:53" s="29" customFormat="1" ht="54" customHeight="1">
      <c r="A23" s="83" t="s">
        <v>295</v>
      </c>
      <c r="B23" s="10" t="s">
        <v>290</v>
      </c>
      <c r="C23" s="1"/>
      <c r="D23" s="1"/>
      <c r="E23" s="16"/>
      <c r="F23" s="1"/>
      <c r="G23" s="283"/>
      <c r="H23" s="270"/>
      <c r="I23" s="1"/>
      <c r="J23" s="20">
        <f t="shared" ref="J23:J29" si="4">J24</f>
        <v>354.79714000000001</v>
      </c>
      <c r="K23" s="20">
        <f t="shared" ref="K23:L29" si="5">K24</f>
        <v>0</v>
      </c>
      <c r="L23" s="20">
        <f t="shared" si="5"/>
        <v>0</v>
      </c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28"/>
      <c r="AL23" s="28"/>
      <c r="AM23" s="28"/>
      <c r="AN23" s="28"/>
      <c r="AO23" s="28"/>
      <c r="AP23" s="28"/>
      <c r="AQ23" s="28"/>
      <c r="AR23" s="28"/>
      <c r="AS23" s="28"/>
      <c r="AT23" s="28"/>
      <c r="AU23" s="28"/>
      <c r="AV23" s="28"/>
      <c r="AW23" s="28"/>
      <c r="AX23" s="28"/>
      <c r="AY23" s="28"/>
      <c r="AZ23" s="28"/>
      <c r="BA23" s="28"/>
    </row>
    <row r="24" spans="1:53" s="29" customFormat="1" ht="20.25" customHeight="1">
      <c r="A24" s="83" t="s">
        <v>296</v>
      </c>
      <c r="B24" s="10" t="s">
        <v>290</v>
      </c>
      <c r="C24" s="1" t="s">
        <v>257</v>
      </c>
      <c r="D24" s="1" t="s">
        <v>22</v>
      </c>
      <c r="E24" s="16"/>
      <c r="F24" s="1"/>
      <c r="G24" s="283"/>
      <c r="H24" s="270"/>
      <c r="I24" s="1"/>
      <c r="J24" s="20">
        <f t="shared" si="4"/>
        <v>354.79714000000001</v>
      </c>
      <c r="K24" s="20">
        <f t="shared" si="5"/>
        <v>0</v>
      </c>
      <c r="L24" s="20">
        <f t="shared" si="5"/>
        <v>0</v>
      </c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</row>
    <row r="25" spans="1:53" s="29" customFormat="1" ht="22.5" customHeight="1">
      <c r="A25" s="83" t="s">
        <v>297</v>
      </c>
      <c r="B25" s="10" t="s">
        <v>290</v>
      </c>
      <c r="C25" s="1" t="s">
        <v>257</v>
      </c>
      <c r="D25" s="1" t="s">
        <v>22</v>
      </c>
      <c r="E25" s="26" t="s">
        <v>291</v>
      </c>
      <c r="F25" s="1"/>
      <c r="G25" s="283"/>
      <c r="H25" s="270"/>
      <c r="I25" s="1"/>
      <c r="J25" s="20">
        <f t="shared" si="4"/>
        <v>354.79714000000001</v>
      </c>
      <c r="K25" s="20">
        <f t="shared" si="5"/>
        <v>0</v>
      </c>
      <c r="L25" s="20">
        <f t="shared" si="5"/>
        <v>0</v>
      </c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AV25" s="28"/>
      <c r="AW25" s="28"/>
      <c r="AX25" s="28"/>
      <c r="AY25" s="28"/>
      <c r="AZ25" s="28"/>
      <c r="BA25" s="28"/>
    </row>
    <row r="26" spans="1:53" s="29" customFormat="1" ht="22.5" customHeight="1">
      <c r="A26" s="4" t="s">
        <v>137</v>
      </c>
      <c r="B26" s="10" t="s">
        <v>290</v>
      </c>
      <c r="C26" s="1" t="s">
        <v>257</v>
      </c>
      <c r="D26" s="1" t="s">
        <v>22</v>
      </c>
      <c r="E26" s="26" t="s">
        <v>291</v>
      </c>
      <c r="F26" s="1" t="s">
        <v>139</v>
      </c>
      <c r="G26" s="283"/>
      <c r="H26" s="270"/>
      <c r="I26" s="1"/>
      <c r="J26" s="20">
        <f t="shared" si="4"/>
        <v>354.79714000000001</v>
      </c>
      <c r="K26" s="20">
        <f t="shared" si="5"/>
        <v>0</v>
      </c>
      <c r="L26" s="20">
        <f t="shared" si="5"/>
        <v>0</v>
      </c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AV26" s="28"/>
      <c r="AW26" s="28"/>
      <c r="AX26" s="28"/>
      <c r="AY26" s="28"/>
      <c r="AZ26" s="28"/>
      <c r="BA26" s="28"/>
    </row>
    <row r="27" spans="1:53" s="29" customFormat="1" ht="36.75" customHeight="1">
      <c r="A27" s="4" t="s">
        <v>138</v>
      </c>
      <c r="B27" s="10" t="s">
        <v>290</v>
      </c>
      <c r="C27" s="1" t="s">
        <v>257</v>
      </c>
      <c r="D27" s="1" t="s">
        <v>22</v>
      </c>
      <c r="E27" s="26" t="s">
        <v>291</v>
      </c>
      <c r="F27" s="1" t="s">
        <v>140</v>
      </c>
      <c r="G27" s="283"/>
      <c r="H27" s="270"/>
      <c r="I27" s="1"/>
      <c r="J27" s="20">
        <f t="shared" si="4"/>
        <v>354.79714000000001</v>
      </c>
      <c r="K27" s="20">
        <f t="shared" si="5"/>
        <v>0</v>
      </c>
      <c r="L27" s="20">
        <f t="shared" si="5"/>
        <v>0</v>
      </c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AV27" s="28"/>
      <c r="AW27" s="28"/>
      <c r="AX27" s="28"/>
      <c r="AY27" s="28"/>
      <c r="AZ27" s="28"/>
      <c r="BA27" s="28"/>
    </row>
    <row r="28" spans="1:53" s="29" customFormat="1" ht="17.25" customHeight="1">
      <c r="A28" s="259" t="s">
        <v>91</v>
      </c>
      <c r="B28" s="10" t="s">
        <v>290</v>
      </c>
      <c r="C28" s="1" t="s">
        <v>257</v>
      </c>
      <c r="D28" s="1" t="s">
        <v>22</v>
      </c>
      <c r="E28" s="26" t="s">
        <v>291</v>
      </c>
      <c r="F28" s="1" t="s">
        <v>140</v>
      </c>
      <c r="G28" s="283" t="s">
        <v>25</v>
      </c>
      <c r="H28" s="270"/>
      <c r="I28" s="1"/>
      <c r="J28" s="20">
        <f t="shared" si="4"/>
        <v>354.79714000000001</v>
      </c>
      <c r="K28" s="20">
        <f t="shared" si="5"/>
        <v>0</v>
      </c>
      <c r="L28" s="20">
        <f t="shared" si="5"/>
        <v>0</v>
      </c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AV28" s="28"/>
      <c r="AW28" s="28"/>
      <c r="AX28" s="28"/>
      <c r="AY28" s="28"/>
      <c r="AZ28" s="28"/>
      <c r="BA28" s="28"/>
    </row>
    <row r="29" spans="1:53" s="29" customFormat="1" ht="18.75" customHeight="1">
      <c r="A29" s="18" t="s">
        <v>93</v>
      </c>
      <c r="B29" s="10" t="s">
        <v>290</v>
      </c>
      <c r="C29" s="1" t="s">
        <v>257</v>
      </c>
      <c r="D29" s="1" t="s">
        <v>22</v>
      </c>
      <c r="E29" s="26" t="s">
        <v>291</v>
      </c>
      <c r="F29" s="1" t="s">
        <v>140</v>
      </c>
      <c r="G29" s="283" t="s">
        <v>25</v>
      </c>
      <c r="H29" s="270" t="s">
        <v>62</v>
      </c>
      <c r="I29" s="1"/>
      <c r="J29" s="20">
        <f t="shared" si="4"/>
        <v>354.79714000000001</v>
      </c>
      <c r="K29" s="20">
        <f t="shared" si="5"/>
        <v>0</v>
      </c>
      <c r="L29" s="20">
        <f t="shared" si="5"/>
        <v>0</v>
      </c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AV29" s="28"/>
      <c r="AW29" s="28"/>
      <c r="AX29" s="28"/>
      <c r="AY29" s="28"/>
      <c r="AZ29" s="28"/>
      <c r="BA29" s="28"/>
    </row>
    <row r="30" spans="1:53" s="29" customFormat="1" ht="50.25" customHeight="1">
      <c r="A30" s="259" t="s">
        <v>240</v>
      </c>
      <c r="B30" s="10" t="s">
        <v>290</v>
      </c>
      <c r="C30" s="1" t="s">
        <v>257</v>
      </c>
      <c r="D30" s="1" t="s">
        <v>22</v>
      </c>
      <c r="E30" s="26" t="s">
        <v>291</v>
      </c>
      <c r="F30" s="1" t="s">
        <v>140</v>
      </c>
      <c r="G30" s="283" t="s">
        <v>25</v>
      </c>
      <c r="H30" s="270" t="s">
        <v>62</v>
      </c>
      <c r="I30" s="1" t="s">
        <v>254</v>
      </c>
      <c r="J30" s="20">
        <f>'Прил 5'!J89</f>
        <v>354.79714000000001</v>
      </c>
      <c r="K30" s="20">
        <f>'Прил 5'!K89</f>
        <v>0</v>
      </c>
      <c r="L30" s="20">
        <f>'Прил 5'!L89</f>
        <v>0</v>
      </c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AV30" s="28"/>
      <c r="AW30" s="28"/>
      <c r="AX30" s="28"/>
      <c r="AY30" s="28"/>
      <c r="AZ30" s="28"/>
      <c r="BA30" s="28"/>
    </row>
    <row r="31" spans="1:53" ht="18" customHeight="1">
      <c r="A31" s="261" t="s">
        <v>219</v>
      </c>
      <c r="B31" s="8" t="s">
        <v>69</v>
      </c>
      <c r="C31" s="6"/>
      <c r="D31" s="1"/>
      <c r="E31" s="19"/>
      <c r="F31" s="1"/>
      <c r="G31" s="262"/>
      <c r="H31" s="9"/>
      <c r="I31" s="7"/>
      <c r="J31" s="20">
        <f>J32+J45</f>
        <v>959.9</v>
      </c>
      <c r="K31" s="20">
        <f t="shared" ref="K31:L31" si="6">K32+K45</f>
        <v>475.1</v>
      </c>
      <c r="L31" s="20">
        <f t="shared" si="6"/>
        <v>418.7</v>
      </c>
      <c r="M31" s="263"/>
      <c r="N31" s="263"/>
      <c r="O31" s="263"/>
    </row>
    <row r="32" spans="1:53" ht="15.75">
      <c r="A32" s="259" t="s">
        <v>207</v>
      </c>
      <c r="B32" s="8">
        <v>65</v>
      </c>
      <c r="C32" s="6">
        <v>1</v>
      </c>
      <c r="D32" s="264"/>
      <c r="E32" s="265"/>
      <c r="F32" s="264"/>
      <c r="G32" s="262"/>
      <c r="H32" s="9"/>
      <c r="I32" s="7"/>
      <c r="J32" s="20">
        <f>J33+J39</f>
        <v>346.1</v>
      </c>
      <c r="K32" s="20">
        <f t="shared" ref="K32:L32" si="7">K33+K39</f>
        <v>134.5</v>
      </c>
      <c r="L32" s="20">
        <f t="shared" si="7"/>
        <v>135.19999999999999</v>
      </c>
    </row>
    <row r="33" spans="1:12" ht="31.5">
      <c r="A33" s="259" t="s">
        <v>70</v>
      </c>
      <c r="B33" s="10" t="s">
        <v>69</v>
      </c>
      <c r="C33" s="1" t="s">
        <v>34</v>
      </c>
      <c r="D33" s="1" t="s">
        <v>71</v>
      </c>
      <c r="E33" s="19" t="s">
        <v>72</v>
      </c>
      <c r="F33" s="1"/>
      <c r="G33" s="10"/>
      <c r="H33" s="1"/>
      <c r="I33" s="1"/>
      <c r="J33" s="20">
        <f>J36</f>
        <v>263.10000000000002</v>
      </c>
      <c r="K33" s="20">
        <f>K36</f>
        <v>134.5</v>
      </c>
      <c r="L33" s="266">
        <f>L36</f>
        <v>135.19999999999999</v>
      </c>
    </row>
    <row r="34" spans="1:12" ht="78.75">
      <c r="A34" s="17" t="s">
        <v>141</v>
      </c>
      <c r="B34" s="8">
        <v>65</v>
      </c>
      <c r="C34" s="6">
        <v>1</v>
      </c>
      <c r="D34" s="1" t="s">
        <v>71</v>
      </c>
      <c r="E34" s="16">
        <v>41150</v>
      </c>
      <c r="F34" s="1" t="s">
        <v>143</v>
      </c>
      <c r="G34" s="1"/>
      <c r="H34" s="1"/>
      <c r="I34" s="1"/>
      <c r="J34" s="20">
        <f>J35</f>
        <v>263.10000000000002</v>
      </c>
      <c r="K34" s="20">
        <f t="shared" ref="K34:L34" si="8">K35</f>
        <v>134.5</v>
      </c>
      <c r="L34" s="20">
        <f t="shared" si="8"/>
        <v>135.19999999999999</v>
      </c>
    </row>
    <row r="35" spans="1:12" ht="31.5">
      <c r="A35" s="17" t="s">
        <v>142</v>
      </c>
      <c r="B35" s="8">
        <v>65</v>
      </c>
      <c r="C35" s="6">
        <v>1</v>
      </c>
      <c r="D35" s="1" t="s">
        <v>71</v>
      </c>
      <c r="E35" s="16">
        <v>41150</v>
      </c>
      <c r="F35" s="1" t="s">
        <v>144</v>
      </c>
      <c r="G35" s="1"/>
      <c r="H35" s="1"/>
      <c r="I35" s="1"/>
      <c r="J35" s="20">
        <f>J36</f>
        <v>263.10000000000002</v>
      </c>
      <c r="K35" s="20">
        <f t="shared" ref="K35:L35" si="9">K36</f>
        <v>134.5</v>
      </c>
      <c r="L35" s="20">
        <f t="shared" si="9"/>
        <v>135.19999999999999</v>
      </c>
    </row>
    <row r="36" spans="1:12" ht="15.75">
      <c r="A36" s="259" t="s">
        <v>21</v>
      </c>
      <c r="B36" s="8">
        <v>65</v>
      </c>
      <c r="C36" s="6">
        <v>1</v>
      </c>
      <c r="D36" s="1" t="s">
        <v>71</v>
      </c>
      <c r="E36" s="16">
        <v>41150</v>
      </c>
      <c r="F36" s="6" t="s">
        <v>144</v>
      </c>
      <c r="G36" s="267" t="s">
        <v>22</v>
      </c>
      <c r="H36" s="11"/>
      <c r="I36" s="1"/>
      <c r="J36" s="20">
        <f>J37</f>
        <v>263.10000000000002</v>
      </c>
      <c r="K36" s="20">
        <f t="shared" ref="K36:L37" si="10">K37</f>
        <v>134.5</v>
      </c>
      <c r="L36" s="266">
        <f t="shared" si="10"/>
        <v>135.19999999999999</v>
      </c>
    </row>
    <row r="37" spans="1:12" ht="47.25">
      <c r="A37" s="259" t="s">
        <v>68</v>
      </c>
      <c r="B37" s="8">
        <v>65</v>
      </c>
      <c r="C37" s="6">
        <v>1</v>
      </c>
      <c r="D37" s="1" t="s">
        <v>71</v>
      </c>
      <c r="E37" s="16">
        <v>41150</v>
      </c>
      <c r="F37" s="6" t="s">
        <v>144</v>
      </c>
      <c r="G37" s="268" t="s">
        <v>22</v>
      </c>
      <c r="H37" s="12" t="s">
        <v>61</v>
      </c>
      <c r="I37" s="1"/>
      <c r="J37" s="20">
        <f>J38</f>
        <v>263.10000000000002</v>
      </c>
      <c r="K37" s="20">
        <f t="shared" si="10"/>
        <v>134.5</v>
      </c>
      <c r="L37" s="266">
        <f t="shared" si="10"/>
        <v>135.19999999999999</v>
      </c>
    </row>
    <row r="38" spans="1:12" ht="47.25">
      <c r="A38" s="269" t="s">
        <v>240</v>
      </c>
      <c r="B38" s="262">
        <v>65</v>
      </c>
      <c r="C38" s="9">
        <v>1</v>
      </c>
      <c r="D38" s="270" t="s">
        <v>71</v>
      </c>
      <c r="E38" s="271" t="s">
        <v>72</v>
      </c>
      <c r="F38" s="9" t="s">
        <v>144</v>
      </c>
      <c r="G38" s="268" t="s">
        <v>22</v>
      </c>
      <c r="H38" s="12" t="s">
        <v>61</v>
      </c>
      <c r="I38" s="270">
        <v>916</v>
      </c>
      <c r="J38" s="272">
        <f>'Прил 5'!J16</f>
        <v>263.10000000000002</v>
      </c>
      <c r="K38" s="272">
        <f>'Прил 5'!K16</f>
        <v>134.5</v>
      </c>
      <c r="L38" s="272">
        <f>'Прил 5'!L16</f>
        <v>135.19999999999999</v>
      </c>
    </row>
    <row r="39" spans="1:12" ht="63">
      <c r="A39" s="4" t="s">
        <v>271</v>
      </c>
      <c r="B39" s="13" t="s">
        <v>69</v>
      </c>
      <c r="C39" s="6" t="s">
        <v>34</v>
      </c>
      <c r="D39" s="1" t="s">
        <v>71</v>
      </c>
      <c r="E39" s="16" t="s">
        <v>270</v>
      </c>
      <c r="F39" s="6"/>
      <c r="G39" s="6"/>
      <c r="H39" s="6"/>
      <c r="I39" s="1"/>
      <c r="J39" s="20">
        <f>J40</f>
        <v>83</v>
      </c>
      <c r="K39" s="20">
        <f t="shared" ref="K39:L43" si="11">K40</f>
        <v>0</v>
      </c>
      <c r="L39" s="20">
        <f t="shared" si="11"/>
        <v>0</v>
      </c>
    </row>
    <row r="40" spans="1:12" ht="78.75">
      <c r="A40" s="17" t="s">
        <v>141</v>
      </c>
      <c r="B40" s="13" t="s">
        <v>69</v>
      </c>
      <c r="C40" s="6" t="s">
        <v>34</v>
      </c>
      <c r="D40" s="1" t="s">
        <v>71</v>
      </c>
      <c r="E40" s="16" t="s">
        <v>270</v>
      </c>
      <c r="F40" s="6" t="s">
        <v>143</v>
      </c>
      <c r="G40" s="6"/>
      <c r="H40" s="6"/>
      <c r="I40" s="1"/>
      <c r="J40" s="20">
        <f>J41</f>
        <v>83</v>
      </c>
      <c r="K40" s="20">
        <f t="shared" si="11"/>
        <v>0</v>
      </c>
      <c r="L40" s="20">
        <f t="shared" si="11"/>
        <v>0</v>
      </c>
    </row>
    <row r="41" spans="1:12" ht="31.5">
      <c r="A41" s="17" t="s">
        <v>142</v>
      </c>
      <c r="B41" s="13" t="s">
        <v>69</v>
      </c>
      <c r="C41" s="6" t="s">
        <v>34</v>
      </c>
      <c r="D41" s="1" t="s">
        <v>71</v>
      </c>
      <c r="E41" s="16" t="s">
        <v>270</v>
      </c>
      <c r="F41" s="6" t="s">
        <v>144</v>
      </c>
      <c r="G41" s="6"/>
      <c r="H41" s="6"/>
      <c r="I41" s="1"/>
      <c r="J41" s="20">
        <f>J42</f>
        <v>83</v>
      </c>
      <c r="K41" s="20">
        <f t="shared" si="11"/>
        <v>0</v>
      </c>
      <c r="L41" s="20">
        <f t="shared" si="11"/>
        <v>0</v>
      </c>
    </row>
    <row r="42" spans="1:12" ht="15.75">
      <c r="A42" s="259" t="s">
        <v>21</v>
      </c>
      <c r="B42" s="13" t="s">
        <v>69</v>
      </c>
      <c r="C42" s="6" t="s">
        <v>34</v>
      </c>
      <c r="D42" s="1" t="s">
        <v>71</v>
      </c>
      <c r="E42" s="16" t="s">
        <v>270</v>
      </c>
      <c r="F42" s="6" t="s">
        <v>144</v>
      </c>
      <c r="G42" s="6" t="s">
        <v>22</v>
      </c>
      <c r="H42" s="6"/>
      <c r="I42" s="1"/>
      <c r="J42" s="20">
        <f>J43</f>
        <v>83</v>
      </c>
      <c r="K42" s="20">
        <f t="shared" si="11"/>
        <v>0</v>
      </c>
      <c r="L42" s="20">
        <f t="shared" si="11"/>
        <v>0</v>
      </c>
    </row>
    <row r="43" spans="1:12" ht="47.25">
      <c r="A43" s="259" t="s">
        <v>68</v>
      </c>
      <c r="B43" s="13" t="s">
        <v>69</v>
      </c>
      <c r="C43" s="6" t="s">
        <v>34</v>
      </c>
      <c r="D43" s="1" t="s">
        <v>71</v>
      </c>
      <c r="E43" s="16" t="s">
        <v>270</v>
      </c>
      <c r="F43" s="6" t="s">
        <v>144</v>
      </c>
      <c r="G43" s="6" t="s">
        <v>22</v>
      </c>
      <c r="H43" s="6" t="s">
        <v>61</v>
      </c>
      <c r="I43" s="1"/>
      <c r="J43" s="20">
        <f>J44</f>
        <v>83</v>
      </c>
      <c r="K43" s="20">
        <f t="shared" si="11"/>
        <v>0</v>
      </c>
      <c r="L43" s="20">
        <f t="shared" si="11"/>
        <v>0</v>
      </c>
    </row>
    <row r="44" spans="1:12" ht="47.25">
      <c r="A44" s="269" t="s">
        <v>240</v>
      </c>
      <c r="B44" s="262">
        <v>65</v>
      </c>
      <c r="C44" s="9">
        <v>1</v>
      </c>
      <c r="D44" s="270" t="s">
        <v>71</v>
      </c>
      <c r="E44" s="16" t="s">
        <v>270</v>
      </c>
      <c r="F44" s="9" t="s">
        <v>144</v>
      </c>
      <c r="G44" s="268" t="s">
        <v>22</v>
      </c>
      <c r="H44" s="12" t="s">
        <v>61</v>
      </c>
      <c r="I44" s="270">
        <v>916</v>
      </c>
      <c r="J44" s="273">
        <f>'Прил 5'!J19</f>
        <v>83</v>
      </c>
      <c r="K44" s="273">
        <f>'Прил 5'!K19</f>
        <v>0</v>
      </c>
      <c r="L44" s="273">
        <f>'Прил 5'!L19</f>
        <v>0</v>
      </c>
    </row>
    <row r="45" spans="1:12" ht="31.5">
      <c r="A45" s="259" t="s">
        <v>210</v>
      </c>
      <c r="B45" s="13" t="s">
        <v>69</v>
      </c>
      <c r="C45" s="6" t="s">
        <v>35</v>
      </c>
      <c r="D45" s="1"/>
      <c r="E45" s="16"/>
      <c r="F45" s="6"/>
      <c r="G45" s="8"/>
      <c r="H45" s="6"/>
      <c r="I45" s="1"/>
      <c r="J45" s="20">
        <f>J46+J52+J63</f>
        <v>613.79999999999995</v>
      </c>
      <c r="K45" s="20">
        <f t="shared" ref="K45:L45" si="12">K46+K52+K63</f>
        <v>340.6</v>
      </c>
      <c r="L45" s="20">
        <f t="shared" si="12"/>
        <v>283.5</v>
      </c>
    </row>
    <row r="46" spans="1:12" ht="30.75" customHeight="1">
      <c r="A46" s="259" t="s">
        <v>73</v>
      </c>
      <c r="B46" s="13" t="s">
        <v>69</v>
      </c>
      <c r="C46" s="6" t="s">
        <v>35</v>
      </c>
      <c r="D46" s="1" t="s">
        <v>71</v>
      </c>
      <c r="E46" s="16" t="s">
        <v>74</v>
      </c>
      <c r="F46" s="6"/>
      <c r="G46" s="8"/>
      <c r="H46" s="6"/>
      <c r="I46" s="10"/>
      <c r="J46" s="20">
        <f>J47</f>
        <v>279</v>
      </c>
      <c r="K46" s="20">
        <f>K49</f>
        <v>260.5</v>
      </c>
      <c r="L46" s="266">
        <f>L49</f>
        <v>145.69999999999999</v>
      </c>
    </row>
    <row r="47" spans="1:12" ht="84" customHeight="1">
      <c r="A47" s="17" t="s">
        <v>141</v>
      </c>
      <c r="B47" s="13" t="s">
        <v>69</v>
      </c>
      <c r="C47" s="6" t="s">
        <v>35</v>
      </c>
      <c r="D47" s="1" t="s">
        <v>71</v>
      </c>
      <c r="E47" s="16" t="s">
        <v>74</v>
      </c>
      <c r="F47" s="6" t="s">
        <v>143</v>
      </c>
      <c r="G47" s="8"/>
      <c r="H47" s="6"/>
      <c r="I47" s="10"/>
      <c r="J47" s="20">
        <f>J48</f>
        <v>279</v>
      </c>
      <c r="K47" s="20">
        <f t="shared" ref="K47:L47" si="13">K48</f>
        <v>260.5</v>
      </c>
      <c r="L47" s="20">
        <f t="shared" si="13"/>
        <v>145.69999999999999</v>
      </c>
    </row>
    <row r="48" spans="1:12" ht="30.75" customHeight="1">
      <c r="A48" s="17" t="s">
        <v>142</v>
      </c>
      <c r="B48" s="13" t="s">
        <v>69</v>
      </c>
      <c r="C48" s="6" t="s">
        <v>35</v>
      </c>
      <c r="D48" s="1" t="s">
        <v>71</v>
      </c>
      <c r="E48" s="16" t="s">
        <v>74</v>
      </c>
      <c r="F48" s="6" t="s">
        <v>144</v>
      </c>
      <c r="G48" s="8"/>
      <c r="H48" s="6"/>
      <c r="I48" s="10"/>
      <c r="J48" s="20">
        <f>J49</f>
        <v>279</v>
      </c>
      <c r="K48" s="20">
        <f t="shared" ref="K48:L48" si="14">K49</f>
        <v>260.5</v>
      </c>
      <c r="L48" s="20">
        <f t="shared" si="14"/>
        <v>145.69999999999999</v>
      </c>
    </row>
    <row r="49" spans="1:12" ht="15.75">
      <c r="A49" s="259" t="s">
        <v>21</v>
      </c>
      <c r="B49" s="13" t="s">
        <v>69</v>
      </c>
      <c r="C49" s="6" t="s">
        <v>35</v>
      </c>
      <c r="D49" s="1" t="s">
        <v>71</v>
      </c>
      <c r="E49" s="16" t="s">
        <v>74</v>
      </c>
      <c r="F49" s="6" t="s">
        <v>144</v>
      </c>
      <c r="G49" s="8" t="s">
        <v>22</v>
      </c>
      <c r="H49" s="6"/>
      <c r="I49" s="10"/>
      <c r="J49" s="20">
        <f>J50</f>
        <v>279</v>
      </c>
      <c r="K49" s="20">
        <f t="shared" ref="K49:L50" si="15">K50</f>
        <v>260.5</v>
      </c>
      <c r="L49" s="266">
        <f t="shared" si="15"/>
        <v>145.69999999999999</v>
      </c>
    </row>
    <row r="50" spans="1:12" ht="63" customHeight="1">
      <c r="A50" s="259" t="s">
        <v>102</v>
      </c>
      <c r="B50" s="13" t="s">
        <v>69</v>
      </c>
      <c r="C50" s="1" t="s">
        <v>35</v>
      </c>
      <c r="D50" s="1" t="s">
        <v>71</v>
      </c>
      <c r="E50" s="19">
        <v>41110</v>
      </c>
      <c r="F50" s="1" t="s">
        <v>144</v>
      </c>
      <c r="G50" s="10" t="s">
        <v>22</v>
      </c>
      <c r="H50" s="1" t="s">
        <v>23</v>
      </c>
      <c r="I50" s="10"/>
      <c r="J50" s="20">
        <f>J51</f>
        <v>279</v>
      </c>
      <c r="K50" s="20">
        <f t="shared" si="15"/>
        <v>260.5</v>
      </c>
      <c r="L50" s="266">
        <f t="shared" si="15"/>
        <v>145.69999999999999</v>
      </c>
    </row>
    <row r="51" spans="1:12" ht="47.25">
      <c r="A51" s="269" t="s">
        <v>240</v>
      </c>
      <c r="B51" s="13" t="s">
        <v>69</v>
      </c>
      <c r="C51" s="1" t="s">
        <v>35</v>
      </c>
      <c r="D51" s="1" t="s">
        <v>71</v>
      </c>
      <c r="E51" s="19" t="s">
        <v>74</v>
      </c>
      <c r="F51" s="1" t="s">
        <v>144</v>
      </c>
      <c r="G51" s="8" t="s">
        <v>22</v>
      </c>
      <c r="H51" s="6" t="s">
        <v>23</v>
      </c>
      <c r="I51" s="1">
        <v>916</v>
      </c>
      <c r="J51" s="20">
        <f>'Прил 5'!J25</f>
        <v>279</v>
      </c>
      <c r="K51" s="20">
        <f>'Прил 5'!K25</f>
        <v>260.5</v>
      </c>
      <c r="L51" s="20">
        <f>'Прил 5'!L25</f>
        <v>145.69999999999999</v>
      </c>
    </row>
    <row r="52" spans="1:12" ht="31.5">
      <c r="A52" s="259" t="s">
        <v>75</v>
      </c>
      <c r="B52" s="10" t="s">
        <v>69</v>
      </c>
      <c r="C52" s="1" t="s">
        <v>35</v>
      </c>
      <c r="D52" s="1" t="s">
        <v>71</v>
      </c>
      <c r="E52" s="19" t="s">
        <v>76</v>
      </c>
      <c r="F52" s="1"/>
      <c r="G52" s="8"/>
      <c r="H52" s="6"/>
      <c r="I52" s="10"/>
      <c r="J52" s="20">
        <f>J55+J58</f>
        <v>234.8</v>
      </c>
      <c r="K52" s="20">
        <f t="shared" ref="K52:L52" si="16">K55+K58</f>
        <v>80.099999999999994</v>
      </c>
      <c r="L52" s="20">
        <f t="shared" si="16"/>
        <v>137.80000000000001</v>
      </c>
    </row>
    <row r="53" spans="1:12" ht="31.5">
      <c r="A53" s="4" t="s">
        <v>137</v>
      </c>
      <c r="B53" s="13" t="s">
        <v>69</v>
      </c>
      <c r="C53" s="1" t="s">
        <v>35</v>
      </c>
      <c r="D53" s="1" t="s">
        <v>71</v>
      </c>
      <c r="E53" s="19" t="s">
        <v>76</v>
      </c>
      <c r="F53" s="1" t="s">
        <v>139</v>
      </c>
      <c r="G53" s="8"/>
      <c r="H53" s="6"/>
      <c r="I53" s="10"/>
      <c r="J53" s="20">
        <f>J54</f>
        <v>169</v>
      </c>
      <c r="K53" s="20">
        <f t="shared" ref="K53:L53" si="17">K54</f>
        <v>15</v>
      </c>
      <c r="L53" s="20">
        <f t="shared" si="17"/>
        <v>72</v>
      </c>
    </row>
    <row r="54" spans="1:12" ht="32.25" customHeight="1">
      <c r="A54" s="4" t="s">
        <v>138</v>
      </c>
      <c r="B54" s="13" t="s">
        <v>69</v>
      </c>
      <c r="C54" s="1" t="s">
        <v>35</v>
      </c>
      <c r="D54" s="1" t="s">
        <v>71</v>
      </c>
      <c r="E54" s="19" t="s">
        <v>76</v>
      </c>
      <c r="F54" s="1" t="s">
        <v>140</v>
      </c>
      <c r="G54" s="8"/>
      <c r="H54" s="6"/>
      <c r="I54" s="10"/>
      <c r="J54" s="20">
        <f>J55</f>
        <v>169</v>
      </c>
      <c r="K54" s="20">
        <f t="shared" ref="K54:L54" si="18">K55</f>
        <v>15</v>
      </c>
      <c r="L54" s="20">
        <f t="shared" si="18"/>
        <v>72</v>
      </c>
    </row>
    <row r="55" spans="1:12" ht="15.75">
      <c r="A55" s="259" t="s">
        <v>21</v>
      </c>
      <c r="B55" s="13" t="s">
        <v>69</v>
      </c>
      <c r="C55" s="1" t="s">
        <v>35</v>
      </c>
      <c r="D55" s="1" t="s">
        <v>71</v>
      </c>
      <c r="E55" s="19" t="s">
        <v>76</v>
      </c>
      <c r="F55" s="1" t="s">
        <v>140</v>
      </c>
      <c r="G55" s="8" t="s">
        <v>22</v>
      </c>
      <c r="H55" s="6"/>
      <c r="I55" s="10"/>
      <c r="J55" s="20">
        <f>J56</f>
        <v>169</v>
      </c>
      <c r="K55" s="20">
        <f t="shared" ref="K55:L56" si="19">K56</f>
        <v>15</v>
      </c>
      <c r="L55" s="266">
        <f t="shared" si="19"/>
        <v>72</v>
      </c>
    </row>
    <row r="56" spans="1:12" ht="69.75" customHeight="1">
      <c r="A56" s="259" t="s">
        <v>102</v>
      </c>
      <c r="B56" s="13" t="s">
        <v>69</v>
      </c>
      <c r="C56" s="1" t="s">
        <v>35</v>
      </c>
      <c r="D56" s="1" t="s">
        <v>71</v>
      </c>
      <c r="E56" s="19" t="s">
        <v>76</v>
      </c>
      <c r="F56" s="1" t="s">
        <v>140</v>
      </c>
      <c r="G56" s="8" t="s">
        <v>22</v>
      </c>
      <c r="H56" s="6" t="s">
        <v>23</v>
      </c>
      <c r="I56" s="10"/>
      <c r="J56" s="20">
        <f>J57</f>
        <v>169</v>
      </c>
      <c r="K56" s="20">
        <f t="shared" si="19"/>
        <v>15</v>
      </c>
      <c r="L56" s="266">
        <f t="shared" si="19"/>
        <v>72</v>
      </c>
    </row>
    <row r="57" spans="1:12" ht="47.25">
      <c r="A57" s="269" t="s">
        <v>240</v>
      </c>
      <c r="B57" s="13" t="s">
        <v>69</v>
      </c>
      <c r="C57" s="1" t="s">
        <v>35</v>
      </c>
      <c r="D57" s="1" t="s">
        <v>71</v>
      </c>
      <c r="E57" s="19" t="s">
        <v>76</v>
      </c>
      <c r="F57" s="1" t="s">
        <v>140</v>
      </c>
      <c r="G57" s="8" t="s">
        <v>22</v>
      </c>
      <c r="H57" s="6" t="s">
        <v>23</v>
      </c>
      <c r="I57" s="10">
        <v>916</v>
      </c>
      <c r="J57" s="20">
        <f>'Прил 5'!J27</f>
        <v>169</v>
      </c>
      <c r="K57" s="20">
        <f>'Прил 5'!K27</f>
        <v>15</v>
      </c>
      <c r="L57" s="20">
        <f>'Прил 5'!L27</f>
        <v>72</v>
      </c>
    </row>
    <row r="58" spans="1:12" ht="31.5">
      <c r="A58" s="4" t="s">
        <v>137</v>
      </c>
      <c r="B58" s="13" t="s">
        <v>69</v>
      </c>
      <c r="C58" s="1" t="s">
        <v>35</v>
      </c>
      <c r="D58" s="1" t="s">
        <v>71</v>
      </c>
      <c r="E58" s="19" t="s">
        <v>76</v>
      </c>
      <c r="F58" s="1" t="s">
        <v>146</v>
      </c>
      <c r="G58" s="8"/>
      <c r="H58" s="6"/>
      <c r="I58" s="10"/>
      <c r="J58" s="20">
        <f>J59</f>
        <v>65.8</v>
      </c>
      <c r="K58" s="20">
        <f t="shared" ref="K58:L61" si="20">K59</f>
        <v>65.099999999999994</v>
      </c>
      <c r="L58" s="20">
        <f t="shared" ref="L58:L59" si="21">L59</f>
        <v>65.8</v>
      </c>
    </row>
    <row r="59" spans="1:12" ht="47.25">
      <c r="A59" s="4" t="s">
        <v>138</v>
      </c>
      <c r="B59" s="13" t="s">
        <v>69</v>
      </c>
      <c r="C59" s="1" t="s">
        <v>35</v>
      </c>
      <c r="D59" s="1" t="s">
        <v>71</v>
      </c>
      <c r="E59" s="19" t="s">
        <v>76</v>
      </c>
      <c r="F59" s="1" t="s">
        <v>148</v>
      </c>
      <c r="G59" s="8"/>
      <c r="H59" s="6"/>
      <c r="I59" s="10"/>
      <c r="J59" s="20">
        <f>J60</f>
        <v>65.8</v>
      </c>
      <c r="K59" s="20">
        <f t="shared" si="20"/>
        <v>65.099999999999994</v>
      </c>
      <c r="L59" s="20">
        <f t="shared" si="21"/>
        <v>65.8</v>
      </c>
    </row>
    <row r="60" spans="1:12" ht="15.75">
      <c r="A60" s="259" t="s">
        <v>21</v>
      </c>
      <c r="B60" s="13" t="s">
        <v>69</v>
      </c>
      <c r="C60" s="1" t="s">
        <v>35</v>
      </c>
      <c r="D60" s="1" t="s">
        <v>71</v>
      </c>
      <c r="E60" s="19" t="s">
        <v>76</v>
      </c>
      <c r="F60" s="1" t="s">
        <v>148</v>
      </c>
      <c r="G60" s="8" t="s">
        <v>22</v>
      </c>
      <c r="H60" s="6"/>
      <c r="I60" s="10"/>
      <c r="J60" s="20">
        <f>J61</f>
        <v>65.8</v>
      </c>
      <c r="K60" s="20">
        <f t="shared" si="20"/>
        <v>65.099999999999994</v>
      </c>
      <c r="L60" s="266">
        <f t="shared" si="20"/>
        <v>65.8</v>
      </c>
    </row>
    <row r="61" spans="1:12" ht="69.75" customHeight="1">
      <c r="A61" s="259" t="s">
        <v>102</v>
      </c>
      <c r="B61" s="13" t="s">
        <v>69</v>
      </c>
      <c r="C61" s="1" t="s">
        <v>35</v>
      </c>
      <c r="D61" s="1" t="s">
        <v>71</v>
      </c>
      <c r="E61" s="19" t="s">
        <v>76</v>
      </c>
      <c r="F61" s="1" t="s">
        <v>148</v>
      </c>
      <c r="G61" s="8" t="s">
        <v>22</v>
      </c>
      <c r="H61" s="6" t="s">
        <v>23</v>
      </c>
      <c r="I61" s="10"/>
      <c r="J61" s="20">
        <f>J62</f>
        <v>65.8</v>
      </c>
      <c r="K61" s="20">
        <f t="shared" si="20"/>
        <v>65.099999999999994</v>
      </c>
      <c r="L61" s="266">
        <f t="shared" si="20"/>
        <v>65.8</v>
      </c>
    </row>
    <row r="62" spans="1:12" ht="47.25">
      <c r="A62" s="269" t="s">
        <v>240</v>
      </c>
      <c r="B62" s="13" t="s">
        <v>69</v>
      </c>
      <c r="C62" s="1" t="s">
        <v>35</v>
      </c>
      <c r="D62" s="1" t="s">
        <v>71</v>
      </c>
      <c r="E62" s="19" t="s">
        <v>76</v>
      </c>
      <c r="F62" s="1" t="s">
        <v>148</v>
      </c>
      <c r="G62" s="8" t="s">
        <v>22</v>
      </c>
      <c r="H62" s="6" t="s">
        <v>23</v>
      </c>
      <c r="I62" s="10">
        <v>916</v>
      </c>
      <c r="J62" s="20">
        <f>'Прил 5'!J29</f>
        <v>65.8</v>
      </c>
      <c r="K62" s="20">
        <f>'Прил 5'!K29</f>
        <v>65.099999999999994</v>
      </c>
      <c r="L62" s="20">
        <f>'Прил 5'!L29</f>
        <v>65.8</v>
      </c>
    </row>
    <row r="63" spans="1:12" ht="63">
      <c r="A63" s="4" t="s">
        <v>271</v>
      </c>
      <c r="B63" s="13" t="s">
        <v>69</v>
      </c>
      <c r="C63" s="1" t="s">
        <v>35</v>
      </c>
      <c r="D63" s="1" t="s">
        <v>71</v>
      </c>
      <c r="E63" s="16" t="s">
        <v>270</v>
      </c>
      <c r="F63" s="1"/>
      <c r="G63" s="8"/>
      <c r="H63" s="6"/>
      <c r="I63" s="10"/>
      <c r="J63" s="20">
        <f>J64</f>
        <v>100</v>
      </c>
      <c r="K63" s="20">
        <f t="shared" ref="K63:L63" si="22">K64</f>
        <v>0</v>
      </c>
      <c r="L63" s="20">
        <f t="shared" si="22"/>
        <v>0</v>
      </c>
    </row>
    <row r="64" spans="1:12" ht="78.75">
      <c r="A64" s="17" t="s">
        <v>141</v>
      </c>
      <c r="B64" s="13" t="s">
        <v>69</v>
      </c>
      <c r="C64" s="1" t="s">
        <v>35</v>
      </c>
      <c r="D64" s="1" t="s">
        <v>71</v>
      </c>
      <c r="E64" s="16" t="s">
        <v>270</v>
      </c>
      <c r="F64" s="1" t="s">
        <v>143</v>
      </c>
      <c r="G64" s="8"/>
      <c r="H64" s="6"/>
      <c r="I64" s="10"/>
      <c r="J64" s="20">
        <f>J65</f>
        <v>100</v>
      </c>
      <c r="K64" s="20">
        <f t="shared" ref="K64:L67" si="23">K65</f>
        <v>0</v>
      </c>
      <c r="L64" s="20">
        <f t="shared" si="23"/>
        <v>0</v>
      </c>
    </row>
    <row r="65" spans="1:12" ht="31.5">
      <c r="A65" s="17" t="s">
        <v>142</v>
      </c>
      <c r="B65" s="13" t="s">
        <v>69</v>
      </c>
      <c r="C65" s="1" t="s">
        <v>35</v>
      </c>
      <c r="D65" s="1" t="s">
        <v>71</v>
      </c>
      <c r="E65" s="16" t="s">
        <v>270</v>
      </c>
      <c r="F65" s="1" t="s">
        <v>144</v>
      </c>
      <c r="G65" s="8"/>
      <c r="H65" s="6"/>
      <c r="I65" s="10"/>
      <c r="J65" s="20">
        <f>J66</f>
        <v>100</v>
      </c>
      <c r="K65" s="20">
        <f t="shared" si="23"/>
        <v>0</v>
      </c>
      <c r="L65" s="20">
        <f t="shared" si="23"/>
        <v>0</v>
      </c>
    </row>
    <row r="66" spans="1:12" ht="15.75">
      <c r="A66" s="259" t="s">
        <v>21</v>
      </c>
      <c r="B66" s="13" t="s">
        <v>69</v>
      </c>
      <c r="C66" s="1" t="s">
        <v>35</v>
      </c>
      <c r="D66" s="1" t="s">
        <v>71</v>
      </c>
      <c r="E66" s="16" t="s">
        <v>270</v>
      </c>
      <c r="F66" s="1" t="s">
        <v>144</v>
      </c>
      <c r="G66" s="8" t="s">
        <v>22</v>
      </c>
      <c r="H66" s="6"/>
      <c r="I66" s="10"/>
      <c r="J66" s="20">
        <f>J67</f>
        <v>100</v>
      </c>
      <c r="K66" s="20">
        <f t="shared" si="23"/>
        <v>0</v>
      </c>
      <c r="L66" s="20">
        <f t="shared" si="23"/>
        <v>0</v>
      </c>
    </row>
    <row r="67" spans="1:12" ht="63">
      <c r="A67" s="259" t="s">
        <v>102</v>
      </c>
      <c r="B67" s="13" t="s">
        <v>69</v>
      </c>
      <c r="C67" s="1" t="s">
        <v>35</v>
      </c>
      <c r="D67" s="1" t="s">
        <v>71</v>
      </c>
      <c r="E67" s="16" t="s">
        <v>270</v>
      </c>
      <c r="F67" s="1" t="s">
        <v>144</v>
      </c>
      <c r="G67" s="8" t="s">
        <v>22</v>
      </c>
      <c r="H67" s="6" t="s">
        <v>23</v>
      </c>
      <c r="I67" s="10"/>
      <c r="J67" s="20">
        <f>J68</f>
        <v>100</v>
      </c>
      <c r="K67" s="20">
        <f t="shared" si="23"/>
        <v>0</v>
      </c>
      <c r="L67" s="20">
        <f t="shared" si="23"/>
        <v>0</v>
      </c>
    </row>
    <row r="68" spans="1:12" ht="47.25">
      <c r="A68" s="269" t="s">
        <v>240</v>
      </c>
      <c r="B68" s="13" t="s">
        <v>69</v>
      </c>
      <c r="C68" s="1" t="s">
        <v>35</v>
      </c>
      <c r="D68" s="1" t="s">
        <v>71</v>
      </c>
      <c r="E68" s="16" t="s">
        <v>270</v>
      </c>
      <c r="F68" s="1" t="s">
        <v>144</v>
      </c>
      <c r="G68" s="8" t="s">
        <v>22</v>
      </c>
      <c r="H68" s="6" t="s">
        <v>23</v>
      </c>
      <c r="I68" s="10">
        <v>916</v>
      </c>
      <c r="J68" s="20">
        <f>'Прил 5'!J33</f>
        <v>100</v>
      </c>
      <c r="K68" s="20">
        <f>'Прил 5'!K33</f>
        <v>0</v>
      </c>
      <c r="L68" s="20">
        <f>'Прил 5'!L33</f>
        <v>0</v>
      </c>
    </row>
    <row r="69" spans="1:12" ht="63">
      <c r="A69" s="261" t="s">
        <v>248</v>
      </c>
      <c r="B69" s="14">
        <v>89</v>
      </c>
      <c r="C69" s="7"/>
      <c r="D69" s="1"/>
      <c r="E69" s="19"/>
      <c r="F69" s="1"/>
      <c r="G69" s="10"/>
      <c r="H69" s="1"/>
      <c r="I69" s="10"/>
      <c r="J69" s="20">
        <f>J70</f>
        <v>822.5</v>
      </c>
      <c r="K69" s="20">
        <f t="shared" ref="K69:L69" si="24">K70</f>
        <v>729.69999999999993</v>
      </c>
      <c r="L69" s="20">
        <f t="shared" si="24"/>
        <v>780.2</v>
      </c>
    </row>
    <row r="70" spans="1:12" ht="70.900000000000006" customHeight="1">
      <c r="A70" s="261" t="s">
        <v>249</v>
      </c>
      <c r="B70" s="14">
        <v>89</v>
      </c>
      <c r="C70" s="7" t="s">
        <v>34</v>
      </c>
      <c r="D70" s="1"/>
      <c r="E70" s="19"/>
      <c r="F70" s="1"/>
      <c r="G70" s="10"/>
      <c r="H70" s="1"/>
      <c r="I70" s="10"/>
      <c r="J70" s="20">
        <f>J76+J88+J94+J118+J124+J130+J141+J106+J112+J135+J77</f>
        <v>822.5</v>
      </c>
      <c r="K70" s="20">
        <f>K76+K88+K94+K118+K124+K130+K141+K106+K112+K135+K100</f>
        <v>729.69999999999993</v>
      </c>
      <c r="L70" s="20">
        <f>L76+L88+L94+L118+L124+L130+L141+L106+L112+L135+L100</f>
        <v>780.2</v>
      </c>
    </row>
    <row r="71" spans="1:12" ht="15.75">
      <c r="A71" s="259" t="s">
        <v>96</v>
      </c>
      <c r="B71" s="15">
        <v>89</v>
      </c>
      <c r="C71" s="1">
        <v>1</v>
      </c>
      <c r="D71" s="1" t="s">
        <v>71</v>
      </c>
      <c r="E71" s="19" t="s">
        <v>97</v>
      </c>
      <c r="F71" s="1"/>
      <c r="G71" s="10"/>
      <c r="H71" s="1"/>
      <c r="I71" s="1"/>
      <c r="J71" s="20">
        <f>J74</f>
        <v>171.2</v>
      </c>
      <c r="K71" s="20">
        <f>K74</f>
        <v>148.6</v>
      </c>
      <c r="L71" s="266">
        <f>L74</f>
        <v>127.5</v>
      </c>
    </row>
    <row r="72" spans="1:12" ht="31.5">
      <c r="A72" s="261" t="s">
        <v>133</v>
      </c>
      <c r="B72" s="15">
        <v>89</v>
      </c>
      <c r="C72" s="1">
        <v>1</v>
      </c>
      <c r="D72" s="1" t="s">
        <v>71</v>
      </c>
      <c r="E72" s="19" t="s">
        <v>97</v>
      </c>
      <c r="F72" s="1" t="s">
        <v>135</v>
      </c>
      <c r="G72" s="10"/>
      <c r="H72" s="1"/>
      <c r="I72" s="1"/>
      <c r="J72" s="20">
        <f>J73</f>
        <v>171.2</v>
      </c>
      <c r="K72" s="20">
        <f t="shared" ref="K72:L72" si="25">K73</f>
        <v>148.6</v>
      </c>
      <c r="L72" s="20">
        <f t="shared" si="25"/>
        <v>127.5</v>
      </c>
    </row>
    <row r="73" spans="1:12" ht="31.5">
      <c r="A73" s="261" t="s">
        <v>134</v>
      </c>
      <c r="B73" s="15">
        <v>89</v>
      </c>
      <c r="C73" s="1">
        <v>1</v>
      </c>
      <c r="D73" s="1" t="s">
        <v>71</v>
      </c>
      <c r="E73" s="19" t="s">
        <v>97</v>
      </c>
      <c r="F73" s="1" t="s">
        <v>136</v>
      </c>
      <c r="G73" s="10"/>
      <c r="H73" s="1"/>
      <c r="I73" s="1"/>
      <c r="J73" s="20">
        <f>J74</f>
        <v>171.2</v>
      </c>
      <c r="K73" s="20">
        <f t="shared" ref="K73:L73" si="26">K74</f>
        <v>148.6</v>
      </c>
      <c r="L73" s="20">
        <f t="shared" si="26"/>
        <v>127.5</v>
      </c>
    </row>
    <row r="74" spans="1:12" ht="15.75">
      <c r="A74" s="259" t="s">
        <v>95</v>
      </c>
      <c r="B74" s="15">
        <v>89</v>
      </c>
      <c r="C74" s="1">
        <v>1</v>
      </c>
      <c r="D74" s="1" t="s">
        <v>71</v>
      </c>
      <c r="E74" s="19" t="s">
        <v>97</v>
      </c>
      <c r="F74" s="1" t="s">
        <v>136</v>
      </c>
      <c r="G74" s="10" t="s">
        <v>65</v>
      </c>
      <c r="H74" s="1"/>
      <c r="I74" s="1"/>
      <c r="J74" s="20">
        <f>J75</f>
        <v>171.2</v>
      </c>
      <c r="K74" s="20">
        <f t="shared" ref="K74:L75" si="27">K75</f>
        <v>148.6</v>
      </c>
      <c r="L74" s="266">
        <f t="shared" si="27"/>
        <v>127.5</v>
      </c>
    </row>
    <row r="75" spans="1:12" ht="15.75">
      <c r="A75" s="259" t="s">
        <v>37</v>
      </c>
      <c r="B75" s="15">
        <v>89</v>
      </c>
      <c r="C75" s="1">
        <v>1</v>
      </c>
      <c r="D75" s="1" t="s">
        <v>71</v>
      </c>
      <c r="E75" s="19" t="s">
        <v>97</v>
      </c>
      <c r="F75" s="1" t="s">
        <v>136</v>
      </c>
      <c r="G75" s="10" t="s">
        <v>65</v>
      </c>
      <c r="H75" s="1" t="s">
        <v>22</v>
      </c>
      <c r="I75" s="1"/>
      <c r="J75" s="20">
        <f>J76</f>
        <v>171.2</v>
      </c>
      <c r="K75" s="20">
        <f t="shared" si="27"/>
        <v>148.6</v>
      </c>
      <c r="L75" s="266">
        <f t="shared" si="27"/>
        <v>127.5</v>
      </c>
    </row>
    <row r="76" spans="1:12" ht="52.15" customHeight="1">
      <c r="A76" s="269" t="s">
        <v>240</v>
      </c>
      <c r="B76" s="15">
        <v>89</v>
      </c>
      <c r="C76" s="1">
        <v>1</v>
      </c>
      <c r="D76" s="1" t="s">
        <v>71</v>
      </c>
      <c r="E76" s="19" t="s">
        <v>97</v>
      </c>
      <c r="F76" s="1" t="s">
        <v>136</v>
      </c>
      <c r="G76" s="10" t="s">
        <v>65</v>
      </c>
      <c r="H76" s="1" t="s">
        <v>22</v>
      </c>
      <c r="I76" s="1">
        <v>916</v>
      </c>
      <c r="J76" s="20">
        <f>'Прил 5'!J104</f>
        <v>171.2</v>
      </c>
      <c r="K76" s="20">
        <f>'Прил 5'!K104</f>
        <v>148.6</v>
      </c>
      <c r="L76" s="20">
        <f>'Прил 5'!L104</f>
        <v>127.5</v>
      </c>
    </row>
    <row r="77" spans="1:12" ht="52.15" customHeight="1">
      <c r="A77" s="285" t="s">
        <v>301</v>
      </c>
      <c r="B77" s="75">
        <v>89</v>
      </c>
      <c r="C77" s="74" t="s">
        <v>34</v>
      </c>
      <c r="D77" s="74" t="s">
        <v>71</v>
      </c>
      <c r="E77" s="77" t="s">
        <v>303</v>
      </c>
      <c r="F77" s="74"/>
      <c r="G77" s="286"/>
      <c r="H77" s="74"/>
      <c r="I77" s="286"/>
      <c r="J77" s="20">
        <f>J78</f>
        <v>3</v>
      </c>
      <c r="K77" s="20">
        <f t="shared" ref="K77:L81" si="28">K78</f>
        <v>0</v>
      </c>
      <c r="L77" s="20">
        <f t="shared" si="28"/>
        <v>0</v>
      </c>
    </row>
    <row r="78" spans="1:12" ht="20.25" customHeight="1">
      <c r="A78" s="285" t="s">
        <v>145</v>
      </c>
      <c r="B78" s="75" t="s">
        <v>82</v>
      </c>
      <c r="C78" s="74" t="s">
        <v>34</v>
      </c>
      <c r="D78" s="74" t="s">
        <v>71</v>
      </c>
      <c r="E78" s="77" t="s">
        <v>303</v>
      </c>
      <c r="F78" s="74" t="s">
        <v>146</v>
      </c>
      <c r="G78" s="286"/>
      <c r="H78" s="74"/>
      <c r="I78" s="286"/>
      <c r="J78" s="20">
        <f>J79</f>
        <v>3</v>
      </c>
      <c r="K78" s="20">
        <f t="shared" si="28"/>
        <v>0</v>
      </c>
      <c r="L78" s="20">
        <f t="shared" si="28"/>
        <v>0</v>
      </c>
    </row>
    <row r="79" spans="1:12" ht="21" customHeight="1">
      <c r="A79" s="78" t="s">
        <v>300</v>
      </c>
      <c r="B79" s="75" t="s">
        <v>82</v>
      </c>
      <c r="C79" s="74" t="s">
        <v>34</v>
      </c>
      <c r="D79" s="74" t="s">
        <v>71</v>
      </c>
      <c r="E79" s="77" t="s">
        <v>303</v>
      </c>
      <c r="F79" s="74" t="s">
        <v>304</v>
      </c>
      <c r="G79" s="286"/>
      <c r="H79" s="74"/>
      <c r="I79" s="286"/>
      <c r="J79" s="20">
        <f>J80</f>
        <v>3</v>
      </c>
      <c r="K79" s="20">
        <f t="shared" si="28"/>
        <v>0</v>
      </c>
      <c r="L79" s="20">
        <f t="shared" si="28"/>
        <v>0</v>
      </c>
    </row>
    <row r="80" spans="1:12" ht="16.5" customHeight="1">
      <c r="A80" s="285" t="s">
        <v>21</v>
      </c>
      <c r="B80" s="75" t="s">
        <v>82</v>
      </c>
      <c r="C80" s="74" t="s">
        <v>34</v>
      </c>
      <c r="D80" s="74" t="s">
        <v>71</v>
      </c>
      <c r="E80" s="77" t="s">
        <v>303</v>
      </c>
      <c r="F80" s="74" t="s">
        <v>304</v>
      </c>
      <c r="G80" s="286" t="s">
        <v>22</v>
      </c>
      <c r="H80" s="74"/>
      <c r="I80" s="286"/>
      <c r="J80" s="20">
        <f>J81</f>
        <v>3</v>
      </c>
      <c r="K80" s="20">
        <f t="shared" si="28"/>
        <v>0</v>
      </c>
      <c r="L80" s="20">
        <f t="shared" si="28"/>
        <v>0</v>
      </c>
    </row>
    <row r="81" spans="1:12" ht="15.75" customHeight="1">
      <c r="A81" s="285" t="s">
        <v>299</v>
      </c>
      <c r="B81" s="75" t="s">
        <v>82</v>
      </c>
      <c r="C81" s="74" t="s">
        <v>34</v>
      </c>
      <c r="D81" s="74" t="s">
        <v>71</v>
      </c>
      <c r="E81" s="77" t="s">
        <v>303</v>
      </c>
      <c r="F81" s="74" t="s">
        <v>304</v>
      </c>
      <c r="G81" s="286" t="s">
        <v>22</v>
      </c>
      <c r="H81" s="74" t="s">
        <v>302</v>
      </c>
      <c r="I81" s="286"/>
      <c r="J81" s="20">
        <f>J82</f>
        <v>3</v>
      </c>
      <c r="K81" s="20">
        <f t="shared" si="28"/>
        <v>0</v>
      </c>
      <c r="L81" s="20">
        <f t="shared" si="28"/>
        <v>0</v>
      </c>
    </row>
    <row r="82" spans="1:12" ht="52.15" customHeight="1">
      <c r="A82" s="269" t="s">
        <v>240</v>
      </c>
      <c r="B82" s="75" t="s">
        <v>82</v>
      </c>
      <c r="C82" s="74" t="s">
        <v>34</v>
      </c>
      <c r="D82" s="74" t="s">
        <v>71</v>
      </c>
      <c r="E82" s="77" t="s">
        <v>303</v>
      </c>
      <c r="F82" s="74" t="s">
        <v>304</v>
      </c>
      <c r="G82" s="286" t="s">
        <v>22</v>
      </c>
      <c r="H82" s="74" t="s">
        <v>302</v>
      </c>
      <c r="I82" s="286" t="s">
        <v>254</v>
      </c>
      <c r="J82" s="20">
        <f>'Прил 5'!J44</f>
        <v>3</v>
      </c>
      <c r="K82" s="20">
        <f>'Прил 5'!K44</f>
        <v>0</v>
      </c>
      <c r="L82" s="20">
        <f>'Прил 5'!L44</f>
        <v>0</v>
      </c>
    </row>
    <row r="83" spans="1:12" ht="52.9" customHeight="1">
      <c r="A83" s="4" t="s">
        <v>250</v>
      </c>
      <c r="B83" s="13">
        <v>89</v>
      </c>
      <c r="C83" s="1" t="s">
        <v>34</v>
      </c>
      <c r="D83" s="1" t="s">
        <v>71</v>
      </c>
      <c r="E83" s="19" t="s">
        <v>80</v>
      </c>
      <c r="F83" s="1"/>
      <c r="G83" s="10"/>
      <c r="H83" s="1"/>
      <c r="I83" s="10"/>
      <c r="J83" s="20">
        <f>J86</f>
        <v>1</v>
      </c>
      <c r="K83" s="20">
        <f>K86</f>
        <v>1</v>
      </c>
      <c r="L83" s="266">
        <f>L86</f>
        <v>1</v>
      </c>
    </row>
    <row r="84" spans="1:12" ht="21.6" customHeight="1">
      <c r="A84" s="274" t="s">
        <v>145</v>
      </c>
      <c r="B84" s="13" t="s">
        <v>82</v>
      </c>
      <c r="C84" s="1" t="s">
        <v>34</v>
      </c>
      <c r="D84" s="1" t="s">
        <v>71</v>
      </c>
      <c r="E84" s="19" t="s">
        <v>80</v>
      </c>
      <c r="F84" s="1" t="s">
        <v>146</v>
      </c>
      <c r="G84" s="10"/>
      <c r="H84" s="1"/>
      <c r="I84" s="10"/>
      <c r="J84" s="20">
        <f>J85</f>
        <v>1</v>
      </c>
      <c r="K84" s="20">
        <f t="shared" ref="K84:L84" si="29">K85</f>
        <v>1</v>
      </c>
      <c r="L84" s="20">
        <f t="shared" si="29"/>
        <v>1</v>
      </c>
    </row>
    <row r="85" spans="1:12" ht="22.15" customHeight="1">
      <c r="A85" s="4" t="s">
        <v>81</v>
      </c>
      <c r="B85" s="13" t="s">
        <v>82</v>
      </c>
      <c r="C85" s="1" t="s">
        <v>34</v>
      </c>
      <c r="D85" s="1" t="s">
        <v>71</v>
      </c>
      <c r="E85" s="19" t="s">
        <v>80</v>
      </c>
      <c r="F85" s="1" t="s">
        <v>83</v>
      </c>
      <c r="G85" s="10"/>
      <c r="H85" s="1"/>
      <c r="I85" s="10"/>
      <c r="J85" s="20">
        <f>J86</f>
        <v>1</v>
      </c>
      <c r="K85" s="20">
        <f t="shared" ref="K85:L85" si="30">K86</f>
        <v>1</v>
      </c>
      <c r="L85" s="20">
        <f t="shared" si="30"/>
        <v>1</v>
      </c>
    </row>
    <row r="86" spans="1:12" ht="15.75">
      <c r="A86" s="259" t="s">
        <v>21</v>
      </c>
      <c r="B86" s="13" t="s">
        <v>82</v>
      </c>
      <c r="C86" s="1" t="s">
        <v>34</v>
      </c>
      <c r="D86" s="1" t="s">
        <v>71</v>
      </c>
      <c r="E86" s="19" t="s">
        <v>80</v>
      </c>
      <c r="F86" s="1" t="s">
        <v>83</v>
      </c>
      <c r="G86" s="10" t="s">
        <v>22</v>
      </c>
      <c r="H86" s="1"/>
      <c r="I86" s="10"/>
      <c r="J86" s="20">
        <f>J87</f>
        <v>1</v>
      </c>
      <c r="K86" s="20">
        <f t="shared" ref="K86:L87" si="31">K87</f>
        <v>1</v>
      </c>
      <c r="L86" s="266">
        <f t="shared" si="31"/>
        <v>1</v>
      </c>
    </row>
    <row r="87" spans="1:12" ht="15.75">
      <c r="A87" s="259" t="s">
        <v>103</v>
      </c>
      <c r="B87" s="13" t="s">
        <v>82</v>
      </c>
      <c r="C87" s="1" t="s">
        <v>34</v>
      </c>
      <c r="D87" s="1" t="s">
        <v>71</v>
      </c>
      <c r="E87" s="19" t="s">
        <v>80</v>
      </c>
      <c r="F87" s="1" t="s">
        <v>83</v>
      </c>
      <c r="G87" s="10" t="s">
        <v>22</v>
      </c>
      <c r="H87" s="1" t="s">
        <v>79</v>
      </c>
      <c r="I87" s="1"/>
      <c r="J87" s="20">
        <f>J88</f>
        <v>1</v>
      </c>
      <c r="K87" s="20">
        <f t="shared" si="31"/>
        <v>1</v>
      </c>
      <c r="L87" s="266">
        <f t="shared" si="31"/>
        <v>1</v>
      </c>
    </row>
    <row r="88" spans="1:12" ht="47.25">
      <c r="A88" s="269" t="s">
        <v>240</v>
      </c>
      <c r="B88" s="14">
        <v>89</v>
      </c>
      <c r="C88" s="7" t="s">
        <v>34</v>
      </c>
      <c r="D88" s="1" t="s">
        <v>71</v>
      </c>
      <c r="E88" s="19" t="s">
        <v>80</v>
      </c>
      <c r="F88" s="1" t="s">
        <v>83</v>
      </c>
      <c r="G88" s="10" t="s">
        <v>22</v>
      </c>
      <c r="H88" s="1" t="s">
        <v>79</v>
      </c>
      <c r="I88" s="275">
        <v>916</v>
      </c>
      <c r="J88" s="20">
        <f>'Прил 5'!J50</f>
        <v>1</v>
      </c>
      <c r="K88" s="20">
        <f>'Прил 5'!K50</f>
        <v>1</v>
      </c>
      <c r="L88" s="20">
        <f>'Прил 5'!L50</f>
        <v>1</v>
      </c>
    </row>
    <row r="89" spans="1:12" ht="15.75">
      <c r="A89" s="259" t="s">
        <v>99</v>
      </c>
      <c r="B89" s="15">
        <v>89</v>
      </c>
      <c r="C89" s="1">
        <v>1</v>
      </c>
      <c r="D89" s="1" t="s">
        <v>71</v>
      </c>
      <c r="E89" s="19">
        <v>41240</v>
      </c>
      <c r="F89" s="1"/>
      <c r="G89" s="10"/>
      <c r="H89" s="1"/>
      <c r="I89" s="1"/>
      <c r="J89" s="20">
        <f>J92</f>
        <v>0.7</v>
      </c>
      <c r="K89" s="20">
        <f>K92</f>
        <v>0.7</v>
      </c>
      <c r="L89" s="266">
        <f>L92</f>
        <v>0.7</v>
      </c>
    </row>
    <row r="90" spans="1:12" ht="31.5">
      <c r="A90" s="4" t="s">
        <v>130</v>
      </c>
      <c r="B90" s="15">
        <v>89</v>
      </c>
      <c r="C90" s="1">
        <v>1</v>
      </c>
      <c r="D90" s="1" t="s">
        <v>71</v>
      </c>
      <c r="E90" s="19" t="s">
        <v>104</v>
      </c>
      <c r="F90" s="1" t="s">
        <v>131</v>
      </c>
      <c r="G90" s="10"/>
      <c r="H90" s="1"/>
      <c r="I90" s="1"/>
      <c r="J90" s="20">
        <f>J91</f>
        <v>0.7</v>
      </c>
      <c r="K90" s="20">
        <f t="shared" ref="K90:L90" si="32">K91</f>
        <v>0.7</v>
      </c>
      <c r="L90" s="20">
        <f t="shared" si="32"/>
        <v>0.7</v>
      </c>
    </row>
    <row r="91" spans="1:12" ht="15.75">
      <c r="A91" s="274" t="s">
        <v>100</v>
      </c>
      <c r="B91" s="15">
        <v>89</v>
      </c>
      <c r="C91" s="1">
        <v>1</v>
      </c>
      <c r="D91" s="1" t="s">
        <v>71</v>
      </c>
      <c r="E91" s="19" t="s">
        <v>104</v>
      </c>
      <c r="F91" s="1" t="s">
        <v>236</v>
      </c>
      <c r="G91" s="10"/>
      <c r="H91" s="1"/>
      <c r="I91" s="1"/>
      <c r="J91" s="20">
        <f>J92</f>
        <v>0.7</v>
      </c>
      <c r="K91" s="20">
        <f t="shared" ref="K91:L91" si="33">K92</f>
        <v>0.7</v>
      </c>
      <c r="L91" s="20">
        <f t="shared" si="33"/>
        <v>0.7</v>
      </c>
    </row>
    <row r="92" spans="1:12" ht="31.5">
      <c r="A92" s="259" t="s">
        <v>24</v>
      </c>
      <c r="B92" s="15">
        <v>89</v>
      </c>
      <c r="C92" s="1">
        <v>1</v>
      </c>
      <c r="D92" s="1" t="s">
        <v>71</v>
      </c>
      <c r="E92" s="19" t="s">
        <v>104</v>
      </c>
      <c r="F92" s="1" t="s">
        <v>236</v>
      </c>
      <c r="G92" s="10" t="s">
        <v>66</v>
      </c>
      <c r="H92" s="1"/>
      <c r="I92" s="1"/>
      <c r="J92" s="20">
        <f>J93</f>
        <v>0.7</v>
      </c>
      <c r="K92" s="20">
        <f t="shared" ref="K92:L93" si="34">K93</f>
        <v>0.7</v>
      </c>
      <c r="L92" s="266">
        <f t="shared" si="34"/>
        <v>0.7</v>
      </c>
    </row>
    <row r="93" spans="1:12" ht="31.5">
      <c r="A93" s="259" t="s">
        <v>98</v>
      </c>
      <c r="B93" s="15">
        <v>89</v>
      </c>
      <c r="C93" s="1">
        <v>1</v>
      </c>
      <c r="D93" s="1" t="s">
        <v>71</v>
      </c>
      <c r="E93" s="19" t="s">
        <v>104</v>
      </c>
      <c r="F93" s="1" t="s">
        <v>236</v>
      </c>
      <c r="G93" s="10" t="s">
        <v>66</v>
      </c>
      <c r="H93" s="1" t="s">
        <v>22</v>
      </c>
      <c r="I93" s="1"/>
      <c r="J93" s="20">
        <f>J94</f>
        <v>0.7</v>
      </c>
      <c r="K93" s="20">
        <f t="shared" si="34"/>
        <v>0.7</v>
      </c>
      <c r="L93" s="266">
        <f t="shared" si="34"/>
        <v>0.7</v>
      </c>
    </row>
    <row r="94" spans="1:12" ht="47.25">
      <c r="A94" s="269" t="s">
        <v>240</v>
      </c>
      <c r="B94" s="10">
        <v>89</v>
      </c>
      <c r="C94" s="1">
        <v>1</v>
      </c>
      <c r="D94" s="1" t="s">
        <v>71</v>
      </c>
      <c r="E94" s="19" t="s">
        <v>104</v>
      </c>
      <c r="F94" s="1" t="s">
        <v>236</v>
      </c>
      <c r="G94" s="10" t="s">
        <v>66</v>
      </c>
      <c r="H94" s="1" t="s">
        <v>22</v>
      </c>
      <c r="I94" s="1">
        <v>916</v>
      </c>
      <c r="J94" s="20">
        <f>'Прил 5'!J111</f>
        <v>0.7</v>
      </c>
      <c r="K94" s="20">
        <f>'Прил 5'!K111</f>
        <v>0.7</v>
      </c>
      <c r="L94" s="20">
        <f>'Прил 5'!L111</f>
        <v>0.7</v>
      </c>
    </row>
    <row r="95" spans="1:12" ht="15.75">
      <c r="A95" s="274" t="s">
        <v>267</v>
      </c>
      <c r="B95" s="6">
        <v>89</v>
      </c>
      <c r="C95" s="1" t="s">
        <v>34</v>
      </c>
      <c r="D95" s="1" t="s">
        <v>71</v>
      </c>
      <c r="E95" s="1" t="s">
        <v>269</v>
      </c>
      <c r="F95" s="1"/>
      <c r="G95" s="1"/>
      <c r="H95" s="1"/>
      <c r="I95" s="1"/>
      <c r="J95" s="20"/>
      <c r="K95" s="20">
        <f t="shared" ref="K95:L99" si="35">K96</f>
        <v>28</v>
      </c>
      <c r="L95" s="20">
        <f t="shared" si="35"/>
        <v>55.4</v>
      </c>
    </row>
    <row r="96" spans="1:12" ht="15.75">
      <c r="A96" s="274" t="s">
        <v>145</v>
      </c>
      <c r="B96" s="276">
        <v>89</v>
      </c>
      <c r="C96" s="1" t="s">
        <v>34</v>
      </c>
      <c r="D96" s="1" t="s">
        <v>71</v>
      </c>
      <c r="E96" s="1" t="s">
        <v>269</v>
      </c>
      <c r="F96" s="1" t="s">
        <v>146</v>
      </c>
      <c r="G96" s="1"/>
      <c r="H96" s="1"/>
      <c r="I96" s="1"/>
      <c r="J96" s="20"/>
      <c r="K96" s="20">
        <f t="shared" si="35"/>
        <v>28</v>
      </c>
      <c r="L96" s="20">
        <f t="shared" si="35"/>
        <v>55.4</v>
      </c>
    </row>
    <row r="97" spans="1:12" ht="15.75">
      <c r="A97" s="274" t="s">
        <v>81</v>
      </c>
      <c r="B97" s="276">
        <v>89</v>
      </c>
      <c r="C97" s="1" t="s">
        <v>34</v>
      </c>
      <c r="D97" s="1" t="s">
        <v>71</v>
      </c>
      <c r="E97" s="1" t="s">
        <v>269</v>
      </c>
      <c r="F97" s="1" t="s">
        <v>83</v>
      </c>
      <c r="G97" s="1"/>
      <c r="H97" s="1"/>
      <c r="I97" s="1"/>
      <c r="J97" s="20"/>
      <c r="K97" s="20">
        <f t="shared" si="35"/>
        <v>28</v>
      </c>
      <c r="L97" s="20">
        <f t="shared" si="35"/>
        <v>55.4</v>
      </c>
    </row>
    <row r="98" spans="1:12" ht="15.75">
      <c r="A98" s="274" t="s">
        <v>267</v>
      </c>
      <c r="B98" s="276">
        <v>89</v>
      </c>
      <c r="C98" s="1" t="s">
        <v>34</v>
      </c>
      <c r="D98" s="1" t="s">
        <v>71</v>
      </c>
      <c r="E98" s="1" t="s">
        <v>269</v>
      </c>
      <c r="F98" s="1" t="s">
        <v>83</v>
      </c>
      <c r="G98" s="1" t="s">
        <v>268</v>
      </c>
      <c r="H98" s="1"/>
      <c r="I98" s="1"/>
      <c r="J98" s="20"/>
      <c r="K98" s="20">
        <f t="shared" si="35"/>
        <v>28</v>
      </c>
      <c r="L98" s="20">
        <f t="shared" si="35"/>
        <v>55.4</v>
      </c>
    </row>
    <row r="99" spans="1:12" ht="15.75">
      <c r="A99" s="274" t="s">
        <v>267</v>
      </c>
      <c r="B99" s="276">
        <v>89</v>
      </c>
      <c r="C99" s="1" t="s">
        <v>34</v>
      </c>
      <c r="D99" s="1" t="s">
        <v>71</v>
      </c>
      <c r="E99" s="1" t="s">
        <v>269</v>
      </c>
      <c r="F99" s="1" t="s">
        <v>83</v>
      </c>
      <c r="G99" s="1" t="s">
        <v>268</v>
      </c>
      <c r="H99" s="1" t="s">
        <v>268</v>
      </c>
      <c r="I99" s="1"/>
      <c r="J99" s="20"/>
      <c r="K99" s="20">
        <f t="shared" si="35"/>
        <v>28</v>
      </c>
      <c r="L99" s="20">
        <f t="shared" si="35"/>
        <v>55.4</v>
      </c>
    </row>
    <row r="100" spans="1:12" ht="47.25">
      <c r="A100" s="269" t="s">
        <v>240</v>
      </c>
      <c r="B100" s="276">
        <v>89</v>
      </c>
      <c r="C100" s="1" t="s">
        <v>34</v>
      </c>
      <c r="D100" s="1" t="s">
        <v>71</v>
      </c>
      <c r="E100" s="1" t="s">
        <v>269</v>
      </c>
      <c r="F100" s="1" t="s">
        <v>83</v>
      </c>
      <c r="G100" s="1" t="s">
        <v>268</v>
      </c>
      <c r="H100" s="1" t="s">
        <v>268</v>
      </c>
      <c r="I100" s="1" t="s">
        <v>254</v>
      </c>
      <c r="J100" s="20"/>
      <c r="K100" s="20">
        <f>'Прил 5'!K118</f>
        <v>28</v>
      </c>
      <c r="L100" s="20">
        <f>'Прил 5'!L118</f>
        <v>55.4</v>
      </c>
    </row>
    <row r="101" spans="1:12" ht="15.75">
      <c r="A101" s="4" t="s">
        <v>94</v>
      </c>
      <c r="B101" s="6" t="s">
        <v>82</v>
      </c>
      <c r="C101" s="275">
        <v>1</v>
      </c>
      <c r="D101" s="1" t="s">
        <v>71</v>
      </c>
      <c r="E101" s="277">
        <v>43010</v>
      </c>
      <c r="F101" s="275"/>
      <c r="G101" s="31"/>
      <c r="H101" s="7"/>
      <c r="I101" s="7"/>
      <c r="J101" s="20">
        <f>J104</f>
        <v>97.1</v>
      </c>
      <c r="K101" s="20">
        <f>K104</f>
        <v>9</v>
      </c>
      <c r="L101" s="266">
        <f>L104</f>
        <v>23</v>
      </c>
    </row>
    <row r="102" spans="1:12" ht="31.5" customHeight="1">
      <c r="A102" s="78" t="s">
        <v>137</v>
      </c>
      <c r="B102" s="6" t="s">
        <v>82</v>
      </c>
      <c r="C102" s="275">
        <v>1</v>
      </c>
      <c r="D102" s="1" t="s">
        <v>71</v>
      </c>
      <c r="E102" s="277">
        <v>43010</v>
      </c>
      <c r="F102" s="275">
        <v>200</v>
      </c>
      <c r="G102" s="31"/>
      <c r="H102" s="7"/>
      <c r="I102" s="7"/>
      <c r="J102" s="20">
        <f>J103</f>
        <v>97.1</v>
      </c>
      <c r="K102" s="20">
        <f t="shared" ref="K102:L102" si="36">K103</f>
        <v>9</v>
      </c>
      <c r="L102" s="20">
        <f t="shared" si="36"/>
        <v>23</v>
      </c>
    </row>
    <row r="103" spans="1:12" ht="33.75" customHeight="1">
      <c r="A103" s="78" t="s">
        <v>138</v>
      </c>
      <c r="B103" s="6" t="s">
        <v>82</v>
      </c>
      <c r="C103" s="275">
        <v>1</v>
      </c>
      <c r="D103" s="1" t="s">
        <v>71</v>
      </c>
      <c r="E103" s="277">
        <v>43010</v>
      </c>
      <c r="F103" s="275">
        <v>240</v>
      </c>
      <c r="G103" s="31"/>
      <c r="H103" s="7"/>
      <c r="I103" s="7"/>
      <c r="J103" s="20">
        <f>J104</f>
        <v>97.1</v>
      </c>
      <c r="K103" s="20">
        <f t="shared" ref="K103:L103" si="37">K104</f>
        <v>9</v>
      </c>
      <c r="L103" s="20">
        <f t="shared" si="37"/>
        <v>23</v>
      </c>
    </row>
    <row r="104" spans="1:12" ht="15.75">
      <c r="A104" s="259" t="s">
        <v>91</v>
      </c>
      <c r="B104" s="6" t="s">
        <v>82</v>
      </c>
      <c r="C104" s="275">
        <v>1</v>
      </c>
      <c r="D104" s="1" t="s">
        <v>71</v>
      </c>
      <c r="E104" s="277">
        <v>43010</v>
      </c>
      <c r="F104" s="275">
        <v>240</v>
      </c>
      <c r="G104" s="31" t="s">
        <v>25</v>
      </c>
      <c r="H104" s="7"/>
      <c r="I104" s="7"/>
      <c r="J104" s="20">
        <f>J105</f>
        <v>97.1</v>
      </c>
      <c r="K104" s="20">
        <f t="shared" ref="K104:L105" si="38">K105</f>
        <v>9</v>
      </c>
      <c r="L104" s="266">
        <f t="shared" si="38"/>
        <v>23</v>
      </c>
    </row>
    <row r="105" spans="1:12" ht="15.75">
      <c r="A105" s="18" t="s">
        <v>93</v>
      </c>
      <c r="B105" s="6" t="s">
        <v>82</v>
      </c>
      <c r="C105" s="275">
        <v>1</v>
      </c>
      <c r="D105" s="1" t="s">
        <v>71</v>
      </c>
      <c r="E105" s="277">
        <v>43010</v>
      </c>
      <c r="F105" s="275">
        <v>240</v>
      </c>
      <c r="G105" s="31" t="s">
        <v>25</v>
      </c>
      <c r="H105" s="7" t="s">
        <v>62</v>
      </c>
      <c r="I105" s="7"/>
      <c r="J105" s="20">
        <f>J106</f>
        <v>97.1</v>
      </c>
      <c r="K105" s="20">
        <f t="shared" si="38"/>
        <v>9</v>
      </c>
      <c r="L105" s="266">
        <f t="shared" si="38"/>
        <v>23</v>
      </c>
    </row>
    <row r="106" spans="1:12" ht="47.25">
      <c r="A106" s="269" t="s">
        <v>240</v>
      </c>
      <c r="B106" s="6" t="s">
        <v>82</v>
      </c>
      <c r="C106" s="275">
        <v>1</v>
      </c>
      <c r="D106" s="1" t="s">
        <v>71</v>
      </c>
      <c r="E106" s="277">
        <v>43010</v>
      </c>
      <c r="F106" s="275">
        <v>240</v>
      </c>
      <c r="G106" s="31" t="s">
        <v>25</v>
      </c>
      <c r="H106" s="7" t="s">
        <v>62</v>
      </c>
      <c r="I106" s="7">
        <v>916</v>
      </c>
      <c r="J106" s="20">
        <f>'Прил 5'!J94</f>
        <v>97.1</v>
      </c>
      <c r="K106" s="20">
        <f>'Прил 5'!K94</f>
        <v>9</v>
      </c>
      <c r="L106" s="20">
        <f>'Прил 5'!L94</f>
        <v>23</v>
      </c>
    </row>
    <row r="107" spans="1:12" ht="15.75">
      <c r="A107" s="4" t="s">
        <v>221</v>
      </c>
      <c r="B107" s="6" t="s">
        <v>82</v>
      </c>
      <c r="C107" s="275">
        <v>1</v>
      </c>
      <c r="D107" s="1" t="s">
        <v>71</v>
      </c>
      <c r="E107" s="277">
        <v>43040</v>
      </c>
      <c r="F107" s="275"/>
      <c r="G107" s="278"/>
      <c r="H107" s="7"/>
      <c r="I107" s="7"/>
      <c r="J107" s="20">
        <f>J110</f>
        <v>8.1000000000000014</v>
      </c>
      <c r="K107" s="20">
        <f>K110</f>
        <v>6.3</v>
      </c>
      <c r="L107" s="266">
        <f>L110</f>
        <v>20.2</v>
      </c>
    </row>
    <row r="108" spans="1:12" ht="36" customHeight="1">
      <c r="A108" s="78" t="s">
        <v>137</v>
      </c>
      <c r="B108" s="6" t="s">
        <v>82</v>
      </c>
      <c r="C108" s="275">
        <v>1</v>
      </c>
      <c r="D108" s="1" t="s">
        <v>71</v>
      </c>
      <c r="E108" s="277">
        <v>43040</v>
      </c>
      <c r="F108" s="275">
        <v>200</v>
      </c>
      <c r="G108" s="278"/>
      <c r="H108" s="7"/>
      <c r="I108" s="7"/>
      <c r="J108" s="20">
        <f>J109</f>
        <v>8.1000000000000014</v>
      </c>
      <c r="K108" s="20">
        <f t="shared" ref="K108:L108" si="39">K109</f>
        <v>6.3</v>
      </c>
      <c r="L108" s="20">
        <f t="shared" si="39"/>
        <v>20.2</v>
      </c>
    </row>
    <row r="109" spans="1:12" ht="37.5" customHeight="1">
      <c r="A109" s="78" t="s">
        <v>138</v>
      </c>
      <c r="B109" s="6" t="s">
        <v>82</v>
      </c>
      <c r="C109" s="275">
        <v>1</v>
      </c>
      <c r="D109" s="1" t="s">
        <v>71</v>
      </c>
      <c r="E109" s="277">
        <v>43040</v>
      </c>
      <c r="F109" s="275">
        <v>240</v>
      </c>
      <c r="G109" s="278"/>
      <c r="H109" s="7"/>
      <c r="I109" s="7"/>
      <c r="J109" s="20">
        <f>J110</f>
        <v>8.1000000000000014</v>
      </c>
      <c r="K109" s="20">
        <f t="shared" ref="K109:L109" si="40">K110</f>
        <v>6.3</v>
      </c>
      <c r="L109" s="20">
        <f t="shared" si="40"/>
        <v>20.2</v>
      </c>
    </row>
    <row r="110" spans="1:12" ht="15.75">
      <c r="A110" s="259" t="s">
        <v>91</v>
      </c>
      <c r="B110" s="6" t="s">
        <v>82</v>
      </c>
      <c r="C110" s="275">
        <v>1</v>
      </c>
      <c r="D110" s="1" t="s">
        <v>71</v>
      </c>
      <c r="E110" s="277">
        <v>43040</v>
      </c>
      <c r="F110" s="275">
        <v>240</v>
      </c>
      <c r="G110" s="10" t="s">
        <v>25</v>
      </c>
      <c r="H110" s="7"/>
      <c r="I110" s="7"/>
      <c r="J110" s="20">
        <f>J111</f>
        <v>8.1000000000000014</v>
      </c>
      <c r="K110" s="20">
        <f t="shared" ref="K110:L111" si="41">K111</f>
        <v>6.3</v>
      </c>
      <c r="L110" s="266">
        <f t="shared" si="41"/>
        <v>20.2</v>
      </c>
    </row>
    <row r="111" spans="1:12" ht="15.75">
      <c r="A111" s="18" t="s">
        <v>93</v>
      </c>
      <c r="B111" s="6" t="s">
        <v>82</v>
      </c>
      <c r="C111" s="275">
        <v>1</v>
      </c>
      <c r="D111" s="1" t="s">
        <v>71</v>
      </c>
      <c r="E111" s="277">
        <v>43040</v>
      </c>
      <c r="F111" s="275">
        <v>240</v>
      </c>
      <c r="G111" s="10" t="s">
        <v>25</v>
      </c>
      <c r="H111" s="7" t="s">
        <v>62</v>
      </c>
      <c r="I111" s="7"/>
      <c r="J111" s="20">
        <f>J112</f>
        <v>8.1000000000000014</v>
      </c>
      <c r="K111" s="20">
        <f t="shared" si="41"/>
        <v>6.3</v>
      </c>
      <c r="L111" s="266">
        <f t="shared" si="41"/>
        <v>20.2</v>
      </c>
    </row>
    <row r="112" spans="1:12" ht="55.5" customHeight="1">
      <c r="A112" s="269" t="s">
        <v>240</v>
      </c>
      <c r="B112" s="6" t="s">
        <v>82</v>
      </c>
      <c r="C112" s="275">
        <v>1</v>
      </c>
      <c r="D112" s="1" t="s">
        <v>71</v>
      </c>
      <c r="E112" s="277">
        <v>43040</v>
      </c>
      <c r="F112" s="275">
        <v>240</v>
      </c>
      <c r="G112" s="10" t="s">
        <v>25</v>
      </c>
      <c r="H112" s="7" t="s">
        <v>62</v>
      </c>
      <c r="I112" s="7">
        <v>916</v>
      </c>
      <c r="J112" s="20">
        <f>'Прил 5'!J97</f>
        <v>8.1000000000000014</v>
      </c>
      <c r="K112" s="20">
        <f>'Прил 5'!K97</f>
        <v>6.3</v>
      </c>
      <c r="L112" s="20">
        <f>'Прил 5'!L97</f>
        <v>20.2</v>
      </c>
    </row>
    <row r="113" spans="1:19" ht="94.5">
      <c r="A113" s="18" t="s">
        <v>286</v>
      </c>
      <c r="B113" s="8">
        <v>89</v>
      </c>
      <c r="C113" s="6">
        <v>1</v>
      </c>
      <c r="D113" s="6" t="s">
        <v>71</v>
      </c>
      <c r="E113" s="16" t="s">
        <v>92</v>
      </c>
      <c r="F113" s="6"/>
      <c r="G113" s="10"/>
      <c r="H113" s="1"/>
      <c r="I113" s="1"/>
      <c r="J113" s="20">
        <f>J116</f>
        <v>34.299999999999997</v>
      </c>
      <c r="K113" s="20">
        <f>K116</f>
        <v>0.4</v>
      </c>
      <c r="L113" s="266">
        <f>L116</f>
        <v>0.4</v>
      </c>
      <c r="M113" s="324"/>
      <c r="N113" s="325"/>
      <c r="O113" s="325"/>
      <c r="P113" s="325"/>
      <c r="Q113" s="325"/>
      <c r="R113" s="325"/>
      <c r="S113" s="325"/>
    </row>
    <row r="114" spans="1:19" ht="36" customHeight="1">
      <c r="A114" s="78" t="s">
        <v>137</v>
      </c>
      <c r="B114" s="8">
        <v>89</v>
      </c>
      <c r="C114" s="6">
        <v>1</v>
      </c>
      <c r="D114" s="6" t="s">
        <v>71</v>
      </c>
      <c r="E114" s="16" t="s">
        <v>92</v>
      </c>
      <c r="F114" s="6" t="s">
        <v>139</v>
      </c>
      <c r="G114" s="10"/>
      <c r="H114" s="1"/>
      <c r="I114" s="1"/>
      <c r="J114" s="20">
        <f>J115</f>
        <v>34.299999999999997</v>
      </c>
      <c r="K114" s="20">
        <f t="shared" ref="K114:L114" si="42">K115</f>
        <v>0.4</v>
      </c>
      <c r="L114" s="20">
        <f t="shared" si="42"/>
        <v>0.4</v>
      </c>
    </row>
    <row r="115" spans="1:19" ht="39" customHeight="1">
      <c r="A115" s="78" t="s">
        <v>138</v>
      </c>
      <c r="B115" s="8">
        <v>89</v>
      </c>
      <c r="C115" s="6">
        <v>1</v>
      </c>
      <c r="D115" s="6" t="s">
        <v>71</v>
      </c>
      <c r="E115" s="16" t="s">
        <v>92</v>
      </c>
      <c r="F115" s="6" t="s">
        <v>140</v>
      </c>
      <c r="G115" s="10"/>
      <c r="H115" s="1"/>
      <c r="I115" s="1"/>
      <c r="J115" s="20">
        <f>J116</f>
        <v>34.299999999999997</v>
      </c>
      <c r="K115" s="20">
        <f t="shared" ref="K115:L115" si="43">K116</f>
        <v>0.4</v>
      </c>
      <c r="L115" s="20">
        <f t="shared" si="43"/>
        <v>0.4</v>
      </c>
    </row>
    <row r="116" spans="1:19" ht="15.75">
      <c r="A116" s="259" t="s">
        <v>26</v>
      </c>
      <c r="B116" s="8">
        <v>89</v>
      </c>
      <c r="C116" s="6">
        <v>1</v>
      </c>
      <c r="D116" s="6" t="s">
        <v>71</v>
      </c>
      <c r="E116" s="16" t="s">
        <v>92</v>
      </c>
      <c r="F116" s="6" t="s">
        <v>140</v>
      </c>
      <c r="G116" s="10" t="s">
        <v>25</v>
      </c>
      <c r="H116" s="1"/>
      <c r="I116" s="1"/>
      <c r="J116" s="20">
        <f>J117</f>
        <v>34.299999999999997</v>
      </c>
      <c r="K116" s="20">
        <f>K117</f>
        <v>0.4</v>
      </c>
      <c r="L116" s="266">
        <f>L117</f>
        <v>0.4</v>
      </c>
    </row>
    <row r="117" spans="1:19" ht="15.75">
      <c r="A117" s="259" t="s">
        <v>91</v>
      </c>
      <c r="B117" s="8">
        <v>89</v>
      </c>
      <c r="C117" s="6">
        <v>1</v>
      </c>
      <c r="D117" s="6" t="s">
        <v>71</v>
      </c>
      <c r="E117" s="16" t="s">
        <v>92</v>
      </c>
      <c r="F117" s="6" t="s">
        <v>140</v>
      </c>
      <c r="G117" s="10" t="s">
        <v>25</v>
      </c>
      <c r="H117" s="1" t="s">
        <v>61</v>
      </c>
      <c r="I117" s="1"/>
      <c r="J117" s="20">
        <f>J118</f>
        <v>34.299999999999997</v>
      </c>
      <c r="K117" s="20">
        <f t="shared" ref="K117:L117" si="44">K118</f>
        <v>0.4</v>
      </c>
      <c r="L117" s="266">
        <f t="shared" si="44"/>
        <v>0.4</v>
      </c>
    </row>
    <row r="118" spans="1:19" ht="47.25">
      <c r="A118" s="269" t="s">
        <v>240</v>
      </c>
      <c r="B118" s="8">
        <v>89</v>
      </c>
      <c r="C118" s="6">
        <v>1</v>
      </c>
      <c r="D118" s="6" t="s">
        <v>71</v>
      </c>
      <c r="E118" s="16" t="s">
        <v>92</v>
      </c>
      <c r="F118" s="6" t="s">
        <v>140</v>
      </c>
      <c r="G118" s="10" t="s">
        <v>25</v>
      </c>
      <c r="H118" s="1" t="s">
        <v>61</v>
      </c>
      <c r="I118" s="1">
        <v>916</v>
      </c>
      <c r="J118" s="20">
        <f>'Прил 5'!J84</f>
        <v>34.299999999999997</v>
      </c>
      <c r="K118" s="20">
        <f>'Прил 5'!K84</f>
        <v>0.4</v>
      </c>
      <c r="L118" s="20">
        <f>'Прил 5'!L84</f>
        <v>0.4</v>
      </c>
    </row>
    <row r="119" spans="1:19" ht="236.25" customHeight="1">
      <c r="A119" s="231" t="s">
        <v>285</v>
      </c>
      <c r="B119" s="1" t="s">
        <v>82</v>
      </c>
      <c r="C119" s="1" t="s">
        <v>34</v>
      </c>
      <c r="D119" s="1" t="s">
        <v>71</v>
      </c>
      <c r="E119" s="19" t="s">
        <v>90</v>
      </c>
      <c r="F119" s="1"/>
      <c r="G119" s="10"/>
      <c r="H119" s="1"/>
      <c r="I119" s="1"/>
      <c r="J119" s="20">
        <f>J122</f>
        <v>420.1</v>
      </c>
      <c r="K119" s="20">
        <f>K122</f>
        <v>448.1</v>
      </c>
      <c r="L119" s="266">
        <f>L122</f>
        <v>461.7</v>
      </c>
      <c r="M119" s="324"/>
      <c r="N119" s="325"/>
      <c r="O119" s="325"/>
      <c r="P119" s="325"/>
      <c r="Q119" s="325"/>
      <c r="R119" s="325"/>
      <c r="S119" s="325"/>
    </row>
    <row r="120" spans="1:19" ht="37.15" customHeight="1">
      <c r="A120" s="78" t="s">
        <v>137</v>
      </c>
      <c r="B120" s="1" t="s">
        <v>82</v>
      </c>
      <c r="C120" s="1" t="s">
        <v>34</v>
      </c>
      <c r="D120" s="1" t="s">
        <v>71</v>
      </c>
      <c r="E120" s="19" t="s">
        <v>90</v>
      </c>
      <c r="F120" s="1" t="s">
        <v>139</v>
      </c>
      <c r="G120" s="10"/>
      <c r="H120" s="1"/>
      <c r="I120" s="1"/>
      <c r="J120" s="20">
        <f>J121</f>
        <v>420.1</v>
      </c>
      <c r="K120" s="20">
        <f t="shared" ref="K120:L120" si="45">K121</f>
        <v>448.1</v>
      </c>
      <c r="L120" s="20">
        <f t="shared" si="45"/>
        <v>461.7</v>
      </c>
      <c r="M120" s="279"/>
      <c r="N120" s="279"/>
      <c r="O120" s="279"/>
      <c r="P120" s="279"/>
      <c r="Q120" s="279"/>
      <c r="R120" s="279"/>
      <c r="S120" s="279"/>
    </row>
    <row r="121" spans="1:19" ht="21" customHeight="1">
      <c r="A121" s="78" t="s">
        <v>138</v>
      </c>
      <c r="B121" s="1" t="s">
        <v>82</v>
      </c>
      <c r="C121" s="1" t="s">
        <v>34</v>
      </c>
      <c r="D121" s="1" t="s">
        <v>71</v>
      </c>
      <c r="E121" s="19" t="s">
        <v>90</v>
      </c>
      <c r="F121" s="1" t="s">
        <v>140</v>
      </c>
      <c r="G121" s="10"/>
      <c r="H121" s="1"/>
      <c r="I121" s="1"/>
      <c r="J121" s="20">
        <f>J122</f>
        <v>420.1</v>
      </c>
      <c r="K121" s="20">
        <f t="shared" ref="K121:L121" si="46">K122</f>
        <v>448.1</v>
      </c>
      <c r="L121" s="20">
        <f t="shared" si="46"/>
        <v>461.7</v>
      </c>
      <c r="M121" s="279"/>
      <c r="N121" s="279"/>
      <c r="O121" s="279"/>
      <c r="P121" s="279"/>
      <c r="Q121" s="279"/>
      <c r="R121" s="279"/>
      <c r="S121" s="279"/>
    </row>
    <row r="122" spans="1:19" ht="16.5" customHeight="1">
      <c r="A122" s="4" t="s">
        <v>88</v>
      </c>
      <c r="B122" s="1" t="s">
        <v>82</v>
      </c>
      <c r="C122" s="1" t="s">
        <v>34</v>
      </c>
      <c r="D122" s="1" t="s">
        <v>71</v>
      </c>
      <c r="E122" s="19" t="s">
        <v>90</v>
      </c>
      <c r="F122" s="1" t="s">
        <v>140</v>
      </c>
      <c r="G122" s="10" t="s">
        <v>23</v>
      </c>
      <c r="H122" s="1"/>
      <c r="I122" s="1"/>
      <c r="J122" s="20">
        <f>J123</f>
        <v>420.1</v>
      </c>
      <c r="K122" s="20">
        <f t="shared" ref="K122:L123" si="47">K123</f>
        <v>448.1</v>
      </c>
      <c r="L122" s="266">
        <f t="shared" si="47"/>
        <v>461.7</v>
      </c>
    </row>
    <row r="123" spans="1:19" ht="18.75" customHeight="1">
      <c r="A123" s="4" t="s">
        <v>89</v>
      </c>
      <c r="B123" s="1" t="s">
        <v>82</v>
      </c>
      <c r="C123" s="1" t="s">
        <v>34</v>
      </c>
      <c r="D123" s="1" t="s">
        <v>71</v>
      </c>
      <c r="E123" s="19" t="s">
        <v>90</v>
      </c>
      <c r="F123" s="1" t="s">
        <v>140</v>
      </c>
      <c r="G123" s="10" t="s">
        <v>23</v>
      </c>
      <c r="H123" s="1" t="s">
        <v>64</v>
      </c>
      <c r="I123" s="1"/>
      <c r="J123" s="20">
        <f>J124</f>
        <v>420.1</v>
      </c>
      <c r="K123" s="20">
        <f t="shared" si="47"/>
        <v>448.1</v>
      </c>
      <c r="L123" s="266">
        <f t="shared" si="47"/>
        <v>461.7</v>
      </c>
    </row>
    <row r="124" spans="1:19" ht="55.5" customHeight="1">
      <c r="A124" s="269" t="s">
        <v>240</v>
      </c>
      <c r="B124" s="1" t="s">
        <v>82</v>
      </c>
      <c r="C124" s="1" t="s">
        <v>34</v>
      </c>
      <c r="D124" s="1" t="s">
        <v>71</v>
      </c>
      <c r="E124" s="19" t="s">
        <v>90</v>
      </c>
      <c r="F124" s="1" t="s">
        <v>140</v>
      </c>
      <c r="G124" s="10" t="s">
        <v>23</v>
      </c>
      <c r="H124" s="1" t="s">
        <v>64</v>
      </c>
      <c r="I124" s="1">
        <v>916</v>
      </c>
      <c r="J124" s="20">
        <f>'Прил 5'!J77</f>
        <v>420.1</v>
      </c>
      <c r="K124" s="20">
        <f>'Прил 5'!K77</f>
        <v>448.1</v>
      </c>
      <c r="L124" s="20">
        <f>'Прил 5'!L77</f>
        <v>461.7</v>
      </c>
    </row>
    <row r="125" spans="1:19" ht="31.5">
      <c r="A125" s="259" t="s">
        <v>86</v>
      </c>
      <c r="B125" s="14">
        <v>89</v>
      </c>
      <c r="C125" s="7" t="s">
        <v>34</v>
      </c>
      <c r="D125" s="1" t="s">
        <v>71</v>
      </c>
      <c r="E125" s="19" t="s">
        <v>87</v>
      </c>
      <c r="F125" s="1"/>
      <c r="G125" s="10"/>
      <c r="H125" s="1"/>
      <c r="I125" s="275"/>
      <c r="J125" s="20">
        <f>J128+J131</f>
        <v>86.800000000000011</v>
      </c>
      <c r="K125" s="20">
        <f t="shared" ref="K125:L125" si="48">K128+K131</f>
        <v>87.4</v>
      </c>
      <c r="L125" s="20">
        <f t="shared" si="48"/>
        <v>90.1</v>
      </c>
    </row>
    <row r="126" spans="1:19" ht="78.75">
      <c r="A126" s="17" t="s">
        <v>141</v>
      </c>
      <c r="B126" s="14">
        <v>89</v>
      </c>
      <c r="C126" s="7" t="s">
        <v>34</v>
      </c>
      <c r="D126" s="1" t="s">
        <v>71</v>
      </c>
      <c r="E126" s="19" t="s">
        <v>87</v>
      </c>
      <c r="F126" s="1" t="s">
        <v>143</v>
      </c>
      <c r="G126" s="10"/>
      <c r="H126" s="1"/>
      <c r="I126" s="275"/>
      <c r="J126" s="20">
        <f>J127</f>
        <v>82.9</v>
      </c>
      <c r="K126" s="20">
        <f t="shared" ref="K126:L126" si="49">K127</f>
        <v>83.4</v>
      </c>
      <c r="L126" s="20">
        <f t="shared" si="49"/>
        <v>86.1</v>
      </c>
    </row>
    <row r="127" spans="1:19" ht="31.5">
      <c r="A127" s="17" t="s">
        <v>142</v>
      </c>
      <c r="B127" s="14">
        <v>89</v>
      </c>
      <c r="C127" s="7" t="s">
        <v>34</v>
      </c>
      <c r="D127" s="1" t="s">
        <v>71</v>
      </c>
      <c r="E127" s="19" t="s">
        <v>87</v>
      </c>
      <c r="F127" s="1" t="s">
        <v>144</v>
      </c>
      <c r="G127" s="10"/>
      <c r="H127" s="1"/>
      <c r="I127" s="275"/>
      <c r="J127" s="20">
        <f>J128</f>
        <v>82.9</v>
      </c>
      <c r="K127" s="20">
        <f t="shared" ref="K127:L127" si="50">K128</f>
        <v>83.4</v>
      </c>
      <c r="L127" s="20">
        <f t="shared" si="50"/>
        <v>86.1</v>
      </c>
    </row>
    <row r="128" spans="1:19" ht="15.75">
      <c r="A128" s="259" t="s">
        <v>84</v>
      </c>
      <c r="B128" s="14">
        <v>89</v>
      </c>
      <c r="C128" s="7" t="s">
        <v>34</v>
      </c>
      <c r="D128" s="1" t="s">
        <v>71</v>
      </c>
      <c r="E128" s="19" t="s">
        <v>87</v>
      </c>
      <c r="F128" s="1" t="s">
        <v>144</v>
      </c>
      <c r="G128" s="10" t="s">
        <v>61</v>
      </c>
      <c r="H128" s="1"/>
      <c r="I128" s="275"/>
      <c r="J128" s="20">
        <f>J129</f>
        <v>82.9</v>
      </c>
      <c r="K128" s="20">
        <f t="shared" ref="K128:L129" si="51">K129</f>
        <v>83.4</v>
      </c>
      <c r="L128" s="266">
        <f t="shared" si="51"/>
        <v>86.1</v>
      </c>
    </row>
    <row r="129" spans="1:12" ht="21.75" customHeight="1">
      <c r="A129" s="259" t="s">
        <v>85</v>
      </c>
      <c r="B129" s="14">
        <v>89</v>
      </c>
      <c r="C129" s="7" t="s">
        <v>34</v>
      </c>
      <c r="D129" s="1" t="s">
        <v>71</v>
      </c>
      <c r="E129" s="19" t="s">
        <v>87</v>
      </c>
      <c r="F129" s="1" t="s">
        <v>144</v>
      </c>
      <c r="G129" s="10" t="s">
        <v>61</v>
      </c>
      <c r="H129" s="1" t="s">
        <v>62</v>
      </c>
      <c r="I129" s="275"/>
      <c r="J129" s="20">
        <f>J130</f>
        <v>82.9</v>
      </c>
      <c r="K129" s="20">
        <f t="shared" si="51"/>
        <v>83.4</v>
      </c>
      <c r="L129" s="266">
        <f t="shared" si="51"/>
        <v>86.1</v>
      </c>
    </row>
    <row r="130" spans="1:12" ht="47.25">
      <c r="A130" s="269" t="s">
        <v>240</v>
      </c>
      <c r="B130" s="10">
        <v>89</v>
      </c>
      <c r="C130" s="1">
        <v>1</v>
      </c>
      <c r="D130" s="1" t="s">
        <v>71</v>
      </c>
      <c r="E130" s="19" t="s">
        <v>87</v>
      </c>
      <c r="F130" s="1" t="s">
        <v>144</v>
      </c>
      <c r="G130" s="10" t="s">
        <v>61</v>
      </c>
      <c r="H130" s="1" t="s">
        <v>62</v>
      </c>
      <c r="I130" s="1">
        <v>916</v>
      </c>
      <c r="J130" s="20">
        <f>'Прил 5'!J62</f>
        <v>82.9</v>
      </c>
      <c r="K130" s="20">
        <f>'Прил 5'!K62</f>
        <v>83.4</v>
      </c>
      <c r="L130" s="20">
        <f>'Прил 5'!L62</f>
        <v>86.1</v>
      </c>
    </row>
    <row r="131" spans="1:12" ht="31.5">
      <c r="A131" s="78" t="s">
        <v>137</v>
      </c>
      <c r="B131" s="14">
        <v>89</v>
      </c>
      <c r="C131" s="7" t="s">
        <v>34</v>
      </c>
      <c r="D131" s="1" t="s">
        <v>71</v>
      </c>
      <c r="E131" s="19" t="s">
        <v>87</v>
      </c>
      <c r="F131" s="1" t="s">
        <v>139</v>
      </c>
      <c r="G131" s="10"/>
      <c r="H131" s="1"/>
      <c r="I131" s="275"/>
      <c r="J131" s="20">
        <f>J132</f>
        <v>3.9</v>
      </c>
      <c r="K131" s="20">
        <f t="shared" ref="K131:L134" si="52">K132</f>
        <v>4</v>
      </c>
      <c r="L131" s="20">
        <f t="shared" ref="L131:L132" si="53">L132</f>
        <v>4</v>
      </c>
    </row>
    <row r="132" spans="1:12" ht="47.25">
      <c r="A132" s="78" t="s">
        <v>138</v>
      </c>
      <c r="B132" s="14">
        <v>89</v>
      </c>
      <c r="C132" s="7" t="s">
        <v>34</v>
      </c>
      <c r="D132" s="1" t="s">
        <v>71</v>
      </c>
      <c r="E132" s="19" t="s">
        <v>87</v>
      </c>
      <c r="F132" s="1" t="s">
        <v>140</v>
      </c>
      <c r="G132" s="10"/>
      <c r="H132" s="1"/>
      <c r="I132" s="275"/>
      <c r="J132" s="20">
        <f>J133</f>
        <v>3.9</v>
      </c>
      <c r="K132" s="20">
        <f t="shared" si="52"/>
        <v>4</v>
      </c>
      <c r="L132" s="20">
        <f t="shared" si="53"/>
        <v>4</v>
      </c>
    </row>
    <row r="133" spans="1:12" ht="15.75">
      <c r="A133" s="259" t="s">
        <v>84</v>
      </c>
      <c r="B133" s="14">
        <v>89</v>
      </c>
      <c r="C133" s="7" t="s">
        <v>34</v>
      </c>
      <c r="D133" s="1" t="s">
        <v>71</v>
      </c>
      <c r="E133" s="19" t="s">
        <v>87</v>
      </c>
      <c r="F133" s="1" t="s">
        <v>140</v>
      </c>
      <c r="G133" s="10" t="s">
        <v>61</v>
      </c>
      <c r="H133" s="1"/>
      <c r="I133" s="275"/>
      <c r="J133" s="20">
        <f>J134</f>
        <v>3.9</v>
      </c>
      <c r="K133" s="20">
        <f t="shared" si="52"/>
        <v>4</v>
      </c>
      <c r="L133" s="266">
        <f t="shared" si="52"/>
        <v>4</v>
      </c>
    </row>
    <row r="134" spans="1:12" ht="21.75" customHeight="1">
      <c r="A134" s="259" t="s">
        <v>85</v>
      </c>
      <c r="B134" s="14">
        <v>89</v>
      </c>
      <c r="C134" s="7" t="s">
        <v>34</v>
      </c>
      <c r="D134" s="1" t="s">
        <v>71</v>
      </c>
      <c r="E134" s="19" t="s">
        <v>87</v>
      </c>
      <c r="F134" s="1" t="s">
        <v>140</v>
      </c>
      <c r="G134" s="10" t="s">
        <v>61</v>
      </c>
      <c r="H134" s="1" t="s">
        <v>62</v>
      </c>
      <c r="I134" s="275"/>
      <c r="J134" s="20">
        <f>J135</f>
        <v>3.9</v>
      </c>
      <c r="K134" s="20">
        <f t="shared" si="52"/>
        <v>4</v>
      </c>
      <c r="L134" s="266">
        <f t="shared" si="52"/>
        <v>4</v>
      </c>
    </row>
    <row r="135" spans="1:12" ht="47.25">
      <c r="A135" s="269" t="s">
        <v>240</v>
      </c>
      <c r="B135" s="10">
        <v>89</v>
      </c>
      <c r="C135" s="1">
        <v>1</v>
      </c>
      <c r="D135" s="1" t="s">
        <v>71</v>
      </c>
      <c r="E135" s="19" t="s">
        <v>87</v>
      </c>
      <c r="F135" s="1" t="s">
        <v>140</v>
      </c>
      <c r="G135" s="10" t="s">
        <v>61</v>
      </c>
      <c r="H135" s="1" t="s">
        <v>62</v>
      </c>
      <c r="I135" s="1">
        <v>916</v>
      </c>
      <c r="J135" s="20">
        <f>'Прил 5'!J64</f>
        <v>3.9</v>
      </c>
      <c r="K135" s="20">
        <f>'Прил 5'!K64</f>
        <v>4</v>
      </c>
      <c r="L135" s="20">
        <f>'Прил 5'!L64</f>
        <v>4</v>
      </c>
    </row>
    <row r="136" spans="1:12" ht="115.9" customHeight="1">
      <c r="A136" s="259" t="s">
        <v>208</v>
      </c>
      <c r="B136" s="13">
        <v>89</v>
      </c>
      <c r="C136" s="1" t="s">
        <v>34</v>
      </c>
      <c r="D136" s="1" t="s">
        <v>71</v>
      </c>
      <c r="E136" s="19" t="s">
        <v>77</v>
      </c>
      <c r="F136" s="1"/>
      <c r="G136" s="10"/>
      <c r="H136" s="1"/>
      <c r="I136" s="10"/>
      <c r="J136" s="20">
        <f>J139</f>
        <v>0.2</v>
      </c>
      <c r="K136" s="20">
        <f>K139</f>
        <v>0.2</v>
      </c>
      <c r="L136" s="266">
        <f>L139</f>
        <v>0.2</v>
      </c>
    </row>
    <row r="137" spans="1:12" ht="35.450000000000003" customHeight="1">
      <c r="A137" s="78" t="s">
        <v>137</v>
      </c>
      <c r="B137" s="14">
        <v>89</v>
      </c>
      <c r="C137" s="1" t="s">
        <v>34</v>
      </c>
      <c r="D137" s="1" t="s">
        <v>71</v>
      </c>
      <c r="E137" s="19" t="s">
        <v>77</v>
      </c>
      <c r="F137" s="1" t="s">
        <v>139</v>
      </c>
      <c r="G137" s="10"/>
      <c r="H137" s="1"/>
      <c r="I137" s="10"/>
      <c r="J137" s="20">
        <f>J138</f>
        <v>0.2</v>
      </c>
      <c r="K137" s="20">
        <f t="shared" ref="K137:L137" si="54">K138</f>
        <v>0.2</v>
      </c>
      <c r="L137" s="20">
        <f t="shared" si="54"/>
        <v>0.2</v>
      </c>
    </row>
    <row r="138" spans="1:12" ht="31.5" customHeight="1">
      <c r="A138" s="78" t="s">
        <v>138</v>
      </c>
      <c r="B138" s="14">
        <v>89</v>
      </c>
      <c r="C138" s="1" t="s">
        <v>34</v>
      </c>
      <c r="D138" s="1" t="s">
        <v>71</v>
      </c>
      <c r="E138" s="19" t="s">
        <v>77</v>
      </c>
      <c r="F138" s="1" t="s">
        <v>140</v>
      </c>
      <c r="G138" s="10"/>
      <c r="H138" s="1"/>
      <c r="I138" s="10"/>
      <c r="J138" s="20">
        <f>J139</f>
        <v>0.2</v>
      </c>
      <c r="K138" s="20">
        <f t="shared" ref="K138:L138" si="55">K139</f>
        <v>0.2</v>
      </c>
      <c r="L138" s="20">
        <f t="shared" si="55"/>
        <v>0.2</v>
      </c>
    </row>
    <row r="139" spans="1:12" ht="15.75">
      <c r="A139" s="259" t="s">
        <v>21</v>
      </c>
      <c r="B139" s="14">
        <v>89</v>
      </c>
      <c r="C139" s="1" t="s">
        <v>34</v>
      </c>
      <c r="D139" s="1" t="s">
        <v>71</v>
      </c>
      <c r="E139" s="19" t="s">
        <v>77</v>
      </c>
      <c r="F139" s="1" t="s">
        <v>140</v>
      </c>
      <c r="G139" s="10" t="s">
        <v>22</v>
      </c>
      <c r="H139" s="1"/>
      <c r="I139" s="10"/>
      <c r="J139" s="20">
        <f>J140</f>
        <v>0.2</v>
      </c>
      <c r="K139" s="20">
        <f t="shared" ref="K139:L140" si="56">K140</f>
        <v>0.2</v>
      </c>
      <c r="L139" s="266">
        <f t="shared" si="56"/>
        <v>0.2</v>
      </c>
    </row>
    <row r="140" spans="1:12" ht="63.75" customHeight="1">
      <c r="A140" s="259" t="s">
        <v>102</v>
      </c>
      <c r="B140" s="14">
        <v>89</v>
      </c>
      <c r="C140" s="1" t="s">
        <v>34</v>
      </c>
      <c r="D140" s="1" t="s">
        <v>71</v>
      </c>
      <c r="E140" s="19" t="s">
        <v>77</v>
      </c>
      <c r="F140" s="1" t="s">
        <v>140</v>
      </c>
      <c r="G140" s="10" t="s">
        <v>22</v>
      </c>
      <c r="H140" s="1" t="s">
        <v>23</v>
      </c>
      <c r="I140" s="10"/>
      <c r="J140" s="20">
        <f>J141</f>
        <v>0.2</v>
      </c>
      <c r="K140" s="20">
        <f t="shared" si="56"/>
        <v>0.2</v>
      </c>
      <c r="L140" s="266">
        <f t="shared" si="56"/>
        <v>0.2</v>
      </c>
    </row>
    <row r="141" spans="1:12" ht="47.25">
      <c r="A141" s="269" t="s">
        <v>240</v>
      </c>
      <c r="B141" s="14">
        <v>89</v>
      </c>
      <c r="C141" s="1" t="s">
        <v>34</v>
      </c>
      <c r="D141" s="1" t="s">
        <v>71</v>
      </c>
      <c r="E141" s="19" t="s">
        <v>77</v>
      </c>
      <c r="F141" s="1" t="s">
        <v>140</v>
      </c>
      <c r="G141" s="10" t="s">
        <v>22</v>
      </c>
      <c r="H141" s="1" t="s">
        <v>23</v>
      </c>
      <c r="I141" s="10">
        <v>916</v>
      </c>
      <c r="J141" s="20">
        <f>'Прил 5'!J36</f>
        <v>0.2</v>
      </c>
      <c r="K141" s="20">
        <f>'Прил 5'!K36</f>
        <v>0.2</v>
      </c>
      <c r="L141" s="266">
        <f>'Прил 5'!L36</f>
        <v>0.2</v>
      </c>
    </row>
  </sheetData>
  <autoFilter ref="A8:L141"/>
  <mergeCells count="14">
    <mergeCell ref="I1:L1"/>
    <mergeCell ref="A4:J4"/>
    <mergeCell ref="A3:L3"/>
    <mergeCell ref="M3:T3"/>
    <mergeCell ref="M113:S113"/>
    <mergeCell ref="J2:L2"/>
    <mergeCell ref="M119:S119"/>
    <mergeCell ref="A5:A6"/>
    <mergeCell ref="B5:E6"/>
    <mergeCell ref="H5:H6"/>
    <mergeCell ref="I5:I6"/>
    <mergeCell ref="G5:G6"/>
    <mergeCell ref="J5:L5"/>
    <mergeCell ref="F5:F6"/>
  </mergeCells>
  <conditionalFormatting sqref="D69:D70">
    <cfRule type="expression" dxfId="4" priority="50" stopIfTrue="1">
      <formula>$D69=""</formula>
    </cfRule>
    <cfRule type="expression" dxfId="3" priority="51" stopIfTrue="1">
      <formula>$E69&lt;&gt;""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J28"/>
  <sheetViews>
    <sheetView tabSelected="1" view="pageBreakPreview" topLeftCell="A7" zoomScaleNormal="55" zoomScaleSheetLayoutView="100" workbookViewId="0">
      <selection activeCell="C16" sqref="C16"/>
    </sheetView>
  </sheetViews>
  <sheetFormatPr defaultColWidth="9.140625" defaultRowHeight="15.75"/>
  <cols>
    <col min="1" max="1" width="29.140625" style="21" customWidth="1"/>
    <col min="2" max="2" width="71" style="56" customWidth="1"/>
    <col min="3" max="3" width="14.85546875" style="21" customWidth="1"/>
    <col min="4" max="4" width="17.28515625" style="21" customWidth="1"/>
    <col min="5" max="5" width="16.28515625" style="21" customWidth="1"/>
    <col min="6" max="6" width="9.140625" style="21"/>
    <col min="7" max="7" width="20.28515625" style="21" customWidth="1"/>
    <col min="8" max="8" width="16.7109375" style="21" customWidth="1"/>
    <col min="9" max="9" width="21.85546875" style="21" customWidth="1"/>
    <col min="10" max="16384" width="9.140625" style="21"/>
  </cols>
  <sheetData>
    <row r="1" spans="1:5">
      <c r="A1" s="97"/>
      <c r="B1" s="342"/>
      <c r="C1" s="342"/>
      <c r="D1" s="304" t="s">
        <v>281</v>
      </c>
      <c r="E1" s="304"/>
    </row>
    <row r="2" spans="1:5" ht="102.75" customHeight="1">
      <c r="A2" s="98"/>
      <c r="B2" s="99"/>
      <c r="C2" s="306" t="s">
        <v>283</v>
      </c>
      <c r="D2" s="306"/>
      <c r="E2" s="306"/>
    </row>
    <row r="3" spans="1:5" ht="51" customHeight="1">
      <c r="A3" s="343" t="s">
        <v>279</v>
      </c>
      <c r="B3" s="343"/>
      <c r="C3" s="343"/>
      <c r="D3" s="343"/>
      <c r="E3" s="343"/>
    </row>
    <row r="4" spans="1:5">
      <c r="A4" s="101"/>
      <c r="B4" s="102"/>
      <c r="C4" s="103"/>
      <c r="D4" s="97"/>
      <c r="E4" s="104" t="s">
        <v>176</v>
      </c>
    </row>
    <row r="5" spans="1:5">
      <c r="A5" s="105" t="s">
        <v>161</v>
      </c>
      <c r="B5" s="106" t="s">
        <v>162</v>
      </c>
      <c r="C5" s="105" t="s">
        <v>211</v>
      </c>
      <c r="D5" s="105" t="s">
        <v>212</v>
      </c>
      <c r="E5" s="105" t="s">
        <v>276</v>
      </c>
    </row>
    <row r="6" spans="1:5">
      <c r="A6" s="107" t="s">
        <v>34</v>
      </c>
      <c r="B6" s="108" t="s">
        <v>35</v>
      </c>
      <c r="C6" s="109">
        <v>3</v>
      </c>
      <c r="D6" s="109">
        <v>4</v>
      </c>
      <c r="E6" s="109">
        <v>5</v>
      </c>
    </row>
    <row r="7" spans="1:5" ht="31.5">
      <c r="A7" s="58" t="s">
        <v>163</v>
      </c>
      <c r="B7" s="57" t="s">
        <v>164</v>
      </c>
      <c r="C7" s="33">
        <f>C8+C11+C15</f>
        <v>106.97413999999981</v>
      </c>
      <c r="D7" s="33">
        <f t="shared" ref="D7:E7" si="0">D8+D11+D15</f>
        <v>0</v>
      </c>
      <c r="E7" s="33">
        <f t="shared" si="0"/>
        <v>0</v>
      </c>
    </row>
    <row r="8" spans="1:5">
      <c r="A8" s="32" t="s">
        <v>165</v>
      </c>
      <c r="B8" s="22" t="s">
        <v>156</v>
      </c>
      <c r="C8" s="59">
        <f>SUM(C9)</f>
        <v>7.1</v>
      </c>
      <c r="D8" s="43">
        <f t="shared" ref="C8:E9" si="1">SUM(D9)</f>
        <v>14.2</v>
      </c>
      <c r="E8" s="43">
        <f t="shared" si="1"/>
        <v>21.3</v>
      </c>
    </row>
    <row r="9" spans="1:5" ht="31.5">
      <c r="A9" s="32" t="s">
        <v>166</v>
      </c>
      <c r="B9" s="22" t="s">
        <v>167</v>
      </c>
      <c r="C9" s="59">
        <f t="shared" si="1"/>
        <v>7.1</v>
      </c>
      <c r="D9" s="43">
        <f t="shared" si="1"/>
        <v>14.2</v>
      </c>
      <c r="E9" s="43">
        <f t="shared" si="1"/>
        <v>21.3</v>
      </c>
    </row>
    <row r="10" spans="1:5" ht="31.5">
      <c r="A10" s="32" t="s">
        <v>177</v>
      </c>
      <c r="B10" s="236" t="s">
        <v>287</v>
      </c>
      <c r="C10" s="59">
        <v>7.1</v>
      </c>
      <c r="D10" s="43">
        <v>14.2</v>
      </c>
      <c r="E10" s="43">
        <v>21.3</v>
      </c>
    </row>
    <row r="11" spans="1:5" ht="31.5">
      <c r="A11" s="34" t="s">
        <v>222</v>
      </c>
      <c r="B11" s="52" t="s">
        <v>160</v>
      </c>
      <c r="C11" s="59">
        <f t="shared" ref="C11:E12" si="2">C12</f>
        <v>-7.1</v>
      </c>
      <c r="D11" s="43">
        <f t="shared" si="2"/>
        <v>-14.2</v>
      </c>
      <c r="E11" s="43">
        <f t="shared" si="2"/>
        <v>-21.3</v>
      </c>
    </row>
    <row r="12" spans="1:5" ht="31.5">
      <c r="A12" s="34" t="s">
        <v>223</v>
      </c>
      <c r="B12" s="52" t="s">
        <v>168</v>
      </c>
      <c r="C12" s="59">
        <f t="shared" si="2"/>
        <v>-7.1</v>
      </c>
      <c r="D12" s="43">
        <f t="shared" si="2"/>
        <v>-14.2</v>
      </c>
      <c r="E12" s="43">
        <f t="shared" si="2"/>
        <v>-21.3</v>
      </c>
    </row>
    <row r="13" spans="1:5" ht="47.25">
      <c r="A13" s="34" t="s">
        <v>224</v>
      </c>
      <c r="B13" s="53" t="s">
        <v>169</v>
      </c>
      <c r="C13" s="59">
        <f>SUM(C14)</f>
        <v>-7.1</v>
      </c>
      <c r="D13" s="43">
        <f>SUM(D14)</f>
        <v>-14.2</v>
      </c>
      <c r="E13" s="43">
        <f>SUM(E14)</f>
        <v>-21.3</v>
      </c>
    </row>
    <row r="14" spans="1:5" ht="47.25">
      <c r="A14" s="34" t="s">
        <v>225</v>
      </c>
      <c r="B14" s="23" t="s">
        <v>178</v>
      </c>
      <c r="C14" s="59">
        <v>-7.1</v>
      </c>
      <c r="D14" s="60">
        <v>-14.2</v>
      </c>
      <c r="E14" s="43">
        <v>-21.3</v>
      </c>
    </row>
    <row r="15" spans="1:5" ht="24.75" customHeight="1">
      <c r="A15" s="35" t="s">
        <v>226</v>
      </c>
      <c r="B15" s="54" t="s">
        <v>288</v>
      </c>
      <c r="C15" s="36">
        <f>C18+C19</f>
        <v>106.97413999999981</v>
      </c>
      <c r="D15" s="33">
        <f>D18+D19</f>
        <v>0</v>
      </c>
      <c r="E15" s="33">
        <f>E18+E19</f>
        <v>0</v>
      </c>
    </row>
    <row r="16" spans="1:5" s="40" customFormat="1">
      <c r="A16" s="37" t="s">
        <v>227</v>
      </c>
      <c r="B16" s="38" t="s">
        <v>170</v>
      </c>
      <c r="C16" s="39">
        <f t="shared" ref="C16:E17" si="3">SUM(C17)</f>
        <v>-2039.3229999999999</v>
      </c>
      <c r="D16" s="33">
        <f t="shared" si="3"/>
        <v>-1220.0000000000002</v>
      </c>
      <c r="E16" s="33">
        <f t="shared" si="3"/>
        <v>-1220.2</v>
      </c>
    </row>
    <row r="17" spans="1:10">
      <c r="A17" s="34" t="s">
        <v>228</v>
      </c>
      <c r="B17" s="41" t="s">
        <v>171</v>
      </c>
      <c r="C17" s="42">
        <f t="shared" si="3"/>
        <v>-2039.3229999999999</v>
      </c>
      <c r="D17" s="43">
        <f t="shared" si="3"/>
        <v>-1220.0000000000002</v>
      </c>
      <c r="E17" s="43">
        <f t="shared" si="3"/>
        <v>-1220.2</v>
      </c>
    </row>
    <row r="18" spans="1:10" ht="31.5">
      <c r="A18" s="34" t="s">
        <v>229</v>
      </c>
      <c r="B18" s="236" t="s">
        <v>289</v>
      </c>
      <c r="C18" s="42">
        <f>-'Прил 3'!C9-C10</f>
        <v>-2039.3229999999999</v>
      </c>
      <c r="D18" s="42">
        <f>-'Прил 3'!D9-D10</f>
        <v>-1220.0000000000002</v>
      </c>
      <c r="E18" s="42">
        <f>-'Прил 3'!E9-E10</f>
        <v>-1220.2</v>
      </c>
    </row>
    <row r="19" spans="1:10" s="40" customFormat="1">
      <c r="A19" s="37" t="s">
        <v>230</v>
      </c>
      <c r="B19" s="44" t="s">
        <v>172</v>
      </c>
      <c r="C19" s="39">
        <f>SUM(C20)</f>
        <v>2146.2971399999997</v>
      </c>
      <c r="D19" s="33">
        <f t="shared" ref="D19:E20" si="4">SUM(D20)</f>
        <v>1220</v>
      </c>
      <c r="E19" s="33">
        <f t="shared" si="4"/>
        <v>1220.2000000000003</v>
      </c>
    </row>
    <row r="20" spans="1:10">
      <c r="A20" s="45" t="s">
        <v>231</v>
      </c>
      <c r="B20" s="46" t="s">
        <v>173</v>
      </c>
      <c r="C20" s="42">
        <f>SUM(C21)</f>
        <v>2146.2971399999997</v>
      </c>
      <c r="D20" s="43">
        <f t="shared" si="4"/>
        <v>1220</v>
      </c>
      <c r="E20" s="43">
        <f t="shared" si="4"/>
        <v>1220.2000000000003</v>
      </c>
    </row>
    <row r="21" spans="1:10">
      <c r="A21" s="47" t="s">
        <v>232</v>
      </c>
      <c r="B21" s="48" t="s">
        <v>174</v>
      </c>
      <c r="C21" s="42">
        <f>'Прил 4 '!I8-C14</f>
        <v>2146.2971399999997</v>
      </c>
      <c r="D21" s="42">
        <f>'Прил 4 '!J8-D14</f>
        <v>1220</v>
      </c>
      <c r="E21" s="42">
        <f>'Прил 4 '!K8-E14</f>
        <v>1220.2000000000003</v>
      </c>
      <c r="G21" s="49"/>
      <c r="H21" s="49"/>
      <c r="I21" s="49"/>
    </row>
    <row r="22" spans="1:10">
      <c r="A22" s="50"/>
      <c r="B22" s="55" t="s">
        <v>175</v>
      </c>
      <c r="C22" s="51">
        <v>7.1</v>
      </c>
      <c r="D22" s="43">
        <v>14.2</v>
      </c>
      <c r="E22" s="43">
        <v>21.3</v>
      </c>
      <c r="G22" s="49"/>
      <c r="H22" s="49"/>
      <c r="I22" s="49"/>
      <c r="J22" s="49"/>
    </row>
    <row r="25" spans="1:10" ht="28.15" customHeight="1"/>
    <row r="28" spans="1:10">
      <c r="C28" s="49"/>
      <c r="D28" s="49"/>
      <c r="E28" s="49"/>
    </row>
  </sheetData>
  <mergeCells count="4">
    <mergeCell ref="B1:C1"/>
    <mergeCell ref="D1:E1"/>
    <mergeCell ref="A3:E3"/>
    <mergeCell ref="C2:E2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5"/>
  <sheetViews>
    <sheetView view="pageBreakPreview" zoomScaleNormal="40" zoomScaleSheetLayoutView="100" workbookViewId="0">
      <selection activeCell="C2" sqref="C2:E2"/>
    </sheetView>
  </sheetViews>
  <sheetFormatPr defaultColWidth="8" defaultRowHeight="15.75"/>
  <cols>
    <col min="1" max="1" width="15.140625" style="2" customWidth="1"/>
    <col min="2" max="2" width="56.5703125" style="2" customWidth="1"/>
    <col min="3" max="3" width="15" style="2" customWidth="1"/>
    <col min="4" max="4" width="12.85546875" style="2" customWidth="1"/>
    <col min="5" max="5" width="13.85546875" style="2" customWidth="1"/>
    <col min="6" max="16384" width="8" style="2"/>
  </cols>
  <sheetData>
    <row r="1" spans="1:5">
      <c r="A1" s="110"/>
      <c r="B1" s="344"/>
      <c r="C1" s="344"/>
      <c r="D1" s="345" t="s">
        <v>280</v>
      </c>
      <c r="E1" s="345"/>
    </row>
    <row r="2" spans="1:5" ht="120" customHeight="1">
      <c r="A2" s="111"/>
      <c r="B2" s="112"/>
      <c r="C2" s="306" t="s">
        <v>283</v>
      </c>
      <c r="D2" s="306"/>
      <c r="E2" s="306"/>
    </row>
    <row r="3" spans="1:5">
      <c r="A3" s="346" t="s">
        <v>282</v>
      </c>
      <c r="B3" s="346"/>
      <c r="C3" s="346"/>
      <c r="D3" s="346"/>
      <c r="E3" s="346"/>
    </row>
    <row r="4" spans="1:5">
      <c r="A4" s="346"/>
      <c r="B4" s="346"/>
      <c r="C4" s="346"/>
      <c r="D4" s="346"/>
      <c r="E4" s="346"/>
    </row>
    <row r="5" spans="1:5" ht="33.75" customHeight="1">
      <c r="A5" s="346"/>
      <c r="B5" s="346"/>
      <c r="C5" s="346"/>
      <c r="D5" s="346"/>
      <c r="E5" s="346"/>
    </row>
    <row r="6" spans="1:5">
      <c r="A6" s="113"/>
      <c r="B6" s="113"/>
      <c r="C6" s="114"/>
      <c r="D6" s="110"/>
      <c r="E6" s="115" t="s">
        <v>152</v>
      </c>
    </row>
    <row r="7" spans="1:5">
      <c r="A7" s="347" t="s">
        <v>153</v>
      </c>
      <c r="B7" s="348" t="s">
        <v>154</v>
      </c>
      <c r="C7" s="349" t="s">
        <v>101</v>
      </c>
      <c r="D7" s="349"/>
      <c r="E7" s="349"/>
    </row>
    <row r="8" spans="1:5">
      <c r="A8" s="347"/>
      <c r="B8" s="348"/>
      <c r="C8" s="225" t="s">
        <v>211</v>
      </c>
      <c r="D8" s="226" t="s">
        <v>212</v>
      </c>
      <c r="E8" s="226" t="s">
        <v>276</v>
      </c>
    </row>
    <row r="9" spans="1:5">
      <c r="A9" s="118">
        <v>1</v>
      </c>
      <c r="B9" s="119">
        <v>2</v>
      </c>
      <c r="C9" s="120">
        <v>3</v>
      </c>
      <c r="D9" s="117">
        <v>4</v>
      </c>
      <c r="E9" s="117">
        <v>5</v>
      </c>
    </row>
    <row r="10" spans="1:5" ht="31.5">
      <c r="A10" s="121" t="s">
        <v>155</v>
      </c>
      <c r="B10" s="122" t="s">
        <v>156</v>
      </c>
      <c r="C10" s="123">
        <f>C12</f>
        <v>7.1</v>
      </c>
      <c r="D10" s="123">
        <f>D12</f>
        <v>14.2</v>
      </c>
      <c r="E10" s="123">
        <f>E12</f>
        <v>21.3</v>
      </c>
    </row>
    <row r="11" spans="1:5">
      <c r="A11" s="64"/>
      <c r="B11" s="65" t="s">
        <v>234</v>
      </c>
      <c r="C11" s="66"/>
      <c r="D11" s="62"/>
      <c r="E11" s="62"/>
    </row>
    <row r="12" spans="1:5">
      <c r="A12" s="64">
        <v>1</v>
      </c>
      <c r="B12" s="65" t="s">
        <v>158</v>
      </c>
      <c r="C12" s="68">
        <v>7.1</v>
      </c>
      <c r="D12" s="68">
        <v>14.2</v>
      </c>
      <c r="E12" s="68">
        <v>21.3</v>
      </c>
    </row>
    <row r="13" spans="1:5" ht="31.5">
      <c r="A13" s="64">
        <v>2</v>
      </c>
      <c r="B13" s="69" t="s">
        <v>159</v>
      </c>
      <c r="C13" s="67"/>
      <c r="D13" s="67"/>
      <c r="E13" s="67"/>
    </row>
    <row r="14" spans="1:5" ht="31.5">
      <c r="A14" s="73" t="s">
        <v>233</v>
      </c>
      <c r="B14" s="70" t="s">
        <v>160</v>
      </c>
      <c r="C14" s="61">
        <f>C17</f>
        <v>-7.1</v>
      </c>
      <c r="D14" s="61">
        <f>D17</f>
        <v>-14.2</v>
      </c>
      <c r="E14" s="61">
        <f>E17</f>
        <v>-21.3</v>
      </c>
    </row>
    <row r="15" spans="1:5">
      <c r="A15" s="63"/>
      <c r="B15" s="65" t="s">
        <v>157</v>
      </c>
      <c r="C15" s="61"/>
      <c r="D15" s="61"/>
      <c r="E15" s="61"/>
    </row>
    <row r="16" spans="1:5">
      <c r="A16" s="64">
        <v>1</v>
      </c>
      <c r="B16" s="65" t="s">
        <v>158</v>
      </c>
      <c r="C16" s="61"/>
      <c r="D16" s="61"/>
      <c r="E16" s="61"/>
    </row>
    <row r="17" spans="1:5" ht="31.5">
      <c r="A17" s="64">
        <v>2</v>
      </c>
      <c r="B17" s="69" t="s">
        <v>159</v>
      </c>
      <c r="C17" s="67">
        <v>-7.1</v>
      </c>
      <c r="D17" s="62">
        <v>-14.2</v>
      </c>
      <c r="E17" s="71">
        <v>-21.3</v>
      </c>
    </row>
    <row r="18" spans="1:5">
      <c r="A18" s="64"/>
      <c r="B18" s="72" t="s">
        <v>29</v>
      </c>
      <c r="C18" s="67">
        <f>C12+C17</f>
        <v>0</v>
      </c>
      <c r="D18" s="67">
        <f>D12+D17</f>
        <v>0</v>
      </c>
      <c r="E18" s="67">
        <f>E12+E17</f>
        <v>0</v>
      </c>
    </row>
    <row r="23" spans="1:5">
      <c r="D23" s="3"/>
    </row>
    <row r="24" spans="1:5">
      <c r="D24" s="3"/>
    </row>
    <row r="25" spans="1:5">
      <c r="D25" s="3"/>
    </row>
  </sheetData>
  <mergeCells count="7">
    <mergeCell ref="B1:C1"/>
    <mergeCell ref="D1:E1"/>
    <mergeCell ref="A3:E5"/>
    <mergeCell ref="A7:A8"/>
    <mergeCell ref="B7:B8"/>
    <mergeCell ref="C7:E7"/>
    <mergeCell ref="C2:E2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</vt:i4>
      </vt:variant>
    </vt:vector>
  </HeadingPairs>
  <TitlesOfParts>
    <vt:vector size="24" baseType="lpstr">
      <vt:lpstr>Прил 1</vt:lpstr>
      <vt:lpstr>Прил 2</vt:lpstr>
      <vt:lpstr>Прил 3</vt:lpstr>
      <vt:lpstr>Прил 4 </vt:lpstr>
      <vt:lpstr>Прил 5</vt:lpstr>
      <vt:lpstr>Прил 6</vt:lpstr>
      <vt:lpstr>Прил 7</vt:lpstr>
      <vt:lpstr>Прил 8</vt:lpstr>
      <vt:lpstr>_1Excel_BuiltIn_Print_Area_1_1_1</vt:lpstr>
      <vt:lpstr>'Прил 4 '!_Toc105952698</vt:lpstr>
      <vt:lpstr>Excel_BuiltIn_Print_Area_1</vt:lpstr>
      <vt:lpstr>Excel_BuiltIn_Print_Area_1_1</vt:lpstr>
      <vt:lpstr>Excel_BuiltIn_Print_Area_3</vt:lpstr>
      <vt:lpstr>'Прил 4 '!Excel_BuiltIn_Print_Area_5</vt:lpstr>
      <vt:lpstr>'Прил 4 '!Excel_BuiltIn_Print_Area_5_1</vt:lpstr>
      <vt:lpstr>Excel_BuiltIn_Print_Area_6</vt:lpstr>
      <vt:lpstr>Excel_BuiltIn_Print_Area_6_1</vt:lpstr>
      <vt:lpstr>'Прил 5'!Заголовки_для_печати</vt:lpstr>
      <vt:lpstr>'Прил 1'!Область_печати</vt:lpstr>
      <vt:lpstr>'Прил 2'!Область_печати</vt:lpstr>
      <vt:lpstr>'Прил 3'!Область_печати</vt:lpstr>
      <vt:lpstr>'Прил 4 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2019-12-02T12:11:13Z</cp:lastPrinted>
  <dcterms:created xsi:type="dcterms:W3CDTF">2007-12-21T10:22:00Z</dcterms:created>
  <dcterms:modified xsi:type="dcterms:W3CDTF">2021-10-14T08:45:24Z</dcterms:modified>
</cp:coreProperties>
</file>