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65" windowWidth="14805" windowHeight="7050" tabRatio="562"/>
  </bookViews>
  <sheets>
    <sheet name="СВОД" sheetId="16" r:id="rId1"/>
    <sheet name="МП 6" sheetId="10" state="hidden" r:id="rId2"/>
  </sheets>
  <definedNames>
    <definedName name="_xlnm.Print_Titles" localSheetId="0">СВОД!$4:$6</definedName>
    <definedName name="_xlnm.Print_Area" localSheetId="0">СВОД!$A$1:$DZ$437</definedName>
  </definedNames>
  <calcPr calcId="145621" iterateDelta="1E-4"/>
</workbook>
</file>

<file path=xl/calcChain.xml><?xml version="1.0" encoding="utf-8"?>
<calcChain xmlns="http://schemas.openxmlformats.org/spreadsheetml/2006/main">
  <c r="N421" i="16" l="1"/>
  <c r="H286" i="16"/>
  <c r="N270" i="16"/>
  <c r="N269" i="16"/>
  <c r="N268" i="16"/>
  <c r="E215" i="16" l="1"/>
  <c r="N88" i="16" l="1"/>
  <c r="G419" i="16" l="1"/>
  <c r="I421" i="16" l="1"/>
  <c r="N420" i="16"/>
  <c r="I420" i="16"/>
  <c r="N419" i="16"/>
  <c r="N418" i="16"/>
  <c r="E418" i="16"/>
  <c r="I215" i="16"/>
  <c r="I85" i="16"/>
  <c r="I84" i="16"/>
  <c r="N437" i="16" l="1"/>
  <c r="O418" i="16"/>
  <c r="N265" i="16"/>
  <c r="N58" i="16"/>
  <c r="N42" i="16"/>
  <c r="I401" i="16" l="1"/>
  <c r="I399" i="16"/>
  <c r="I400" i="16"/>
  <c r="J400" i="16" s="1"/>
  <c r="N399" i="16"/>
  <c r="N398" i="16"/>
  <c r="N397" i="16"/>
  <c r="N416" i="16" s="1"/>
  <c r="G397" i="16"/>
  <c r="I397" i="16" s="1"/>
  <c r="E397" i="16"/>
  <c r="J397" i="16" l="1"/>
  <c r="O397" i="16" l="1"/>
  <c r="H158" i="16"/>
  <c r="N223" i="16"/>
  <c r="N262" i="16"/>
  <c r="N264" i="16"/>
  <c r="N266" i="16"/>
  <c r="N267" i="16"/>
  <c r="N253" i="16"/>
  <c r="N254" i="16"/>
  <c r="N255" i="16"/>
  <c r="N257" i="16"/>
  <c r="N258" i="16"/>
  <c r="N259" i="16"/>
  <c r="N260" i="16"/>
  <c r="N261" i="16"/>
  <c r="N247" i="16"/>
  <c r="N248" i="16"/>
  <c r="N249" i="16"/>
  <c r="N250" i="16"/>
  <c r="N251" i="16"/>
  <c r="N252" i="16"/>
  <c r="N274" i="16"/>
  <c r="E246" i="16"/>
  <c r="N98" i="16" l="1"/>
  <c r="N89" i="16"/>
  <c r="N90" i="16"/>
  <c r="E346" i="16"/>
  <c r="N346" i="16"/>
  <c r="I347" i="16"/>
  <c r="J347" i="16" s="1"/>
  <c r="N347" i="16"/>
  <c r="I348" i="16"/>
  <c r="J348" i="16" s="1"/>
  <c r="N348" i="16"/>
  <c r="I349" i="16"/>
  <c r="J349" i="16" s="1"/>
  <c r="N349" i="16"/>
  <c r="I350" i="16"/>
  <c r="J350" i="16" s="1"/>
  <c r="G64" i="16"/>
  <c r="G89" i="16"/>
  <c r="G135" i="16"/>
  <c r="G158" i="16"/>
  <c r="G178" i="16"/>
  <c r="G198" i="16"/>
  <c r="G274" i="16"/>
  <c r="G286" i="16"/>
  <c r="G322" i="16"/>
  <c r="G334" i="16"/>
  <c r="N392" i="16" l="1"/>
  <c r="J346" i="16"/>
  <c r="O346" i="16" s="1"/>
  <c r="N395" i="16"/>
  <c r="N159" i="16" l="1"/>
  <c r="H135" i="16" l="1"/>
  <c r="H334" i="16" l="1"/>
  <c r="I334" i="16" l="1"/>
  <c r="E82" i="16"/>
  <c r="N192" i="16" l="1"/>
  <c r="H178" i="16"/>
  <c r="H89" i="16" l="1"/>
  <c r="I89" i="16" s="1"/>
  <c r="I91" i="16"/>
  <c r="I92" i="16"/>
  <c r="I93" i="16"/>
  <c r="I90" i="16"/>
  <c r="I199" i="16" l="1"/>
  <c r="J199" i="16" s="1"/>
  <c r="N199" i="16"/>
  <c r="N246" i="16" l="1"/>
  <c r="N272" i="16" l="1"/>
  <c r="N271" i="16"/>
  <c r="N244" i="16"/>
  <c r="N243" i="16"/>
  <c r="N242" i="16"/>
  <c r="N177" i="16" l="1"/>
  <c r="N345" i="16" l="1"/>
  <c r="N326" i="16" l="1"/>
  <c r="I326" i="16"/>
  <c r="J326" i="16" s="1"/>
  <c r="N325" i="16"/>
  <c r="I325" i="16"/>
  <c r="J325" i="16" s="1"/>
  <c r="N324" i="16"/>
  <c r="I324" i="16"/>
  <c r="J324" i="16" s="1"/>
  <c r="N323" i="16"/>
  <c r="I323" i="16"/>
  <c r="J323" i="16" s="1"/>
  <c r="N322" i="16"/>
  <c r="N333" i="16" s="1"/>
  <c r="H322" i="16"/>
  <c r="E322" i="16"/>
  <c r="I322" i="16" l="1"/>
  <c r="J322" i="16" s="1"/>
  <c r="O322" i="16" s="1"/>
  <c r="N287" i="16" l="1"/>
  <c r="N288" i="16"/>
  <c r="N289" i="16"/>
  <c r="N290" i="16"/>
  <c r="N291" i="16"/>
  <c r="N292" i="16"/>
  <c r="N286" i="16"/>
  <c r="I290" i="16"/>
  <c r="J290" i="16" s="1"/>
  <c r="I289" i="16"/>
  <c r="J289" i="16" s="1"/>
  <c r="I288" i="16"/>
  <c r="J288" i="16" s="1"/>
  <c r="I287" i="16"/>
  <c r="J287" i="16" s="1"/>
  <c r="N321" i="16" l="1"/>
  <c r="I286" i="16"/>
  <c r="J286" i="16" s="1"/>
  <c r="N336" i="16"/>
  <c r="O286" i="16" l="1"/>
  <c r="N338" i="16"/>
  <c r="I338" i="16"/>
  <c r="J338" i="16" s="1"/>
  <c r="N337" i="16"/>
  <c r="I337" i="16"/>
  <c r="J337" i="16" s="1"/>
  <c r="I336" i="16"/>
  <c r="J336" i="16" s="1"/>
  <c r="I335" i="16"/>
  <c r="J335" i="16" s="1"/>
  <c r="E334" i="16"/>
  <c r="N187" i="16"/>
  <c r="N178" i="16"/>
  <c r="N197" i="16" l="1"/>
  <c r="H198" i="16" l="1"/>
  <c r="I200" i="16"/>
  <c r="I249" i="16"/>
  <c r="N275" i="16" l="1"/>
  <c r="N276" i="16"/>
  <c r="N277" i="16"/>
  <c r="N278" i="16"/>
  <c r="H274" i="16"/>
  <c r="N284" i="16"/>
  <c r="N283" i="16"/>
  <c r="N282" i="16"/>
  <c r="N281" i="16"/>
  <c r="N280" i="16"/>
  <c r="N279" i="16"/>
  <c r="I278" i="16"/>
  <c r="J278" i="16" s="1"/>
  <c r="I277" i="16"/>
  <c r="J277" i="16" s="1"/>
  <c r="I276" i="16"/>
  <c r="J276" i="16" s="1"/>
  <c r="I275" i="16"/>
  <c r="J275" i="16" s="1"/>
  <c r="E274" i="16"/>
  <c r="N112" i="16"/>
  <c r="N113" i="16"/>
  <c r="N114" i="16"/>
  <c r="N115" i="16"/>
  <c r="N116" i="16"/>
  <c r="N117" i="16"/>
  <c r="N118" i="16"/>
  <c r="N119" i="16"/>
  <c r="N120" i="16"/>
  <c r="N121" i="16"/>
  <c r="N122" i="16"/>
  <c r="N123" i="16"/>
  <c r="N124" i="16"/>
  <c r="N125" i="16"/>
  <c r="N126" i="16"/>
  <c r="N127" i="16"/>
  <c r="N128" i="16"/>
  <c r="N129" i="16"/>
  <c r="N130" i="16"/>
  <c r="N131" i="16"/>
  <c r="N132" i="16"/>
  <c r="N133" i="16"/>
  <c r="N108" i="16"/>
  <c r="N109" i="16"/>
  <c r="N110" i="16"/>
  <c r="N111" i="16"/>
  <c r="N137" i="16"/>
  <c r="N138" i="16"/>
  <c r="N139" i="16"/>
  <c r="N140" i="16"/>
  <c r="N141" i="16"/>
  <c r="N142" i="16"/>
  <c r="N143" i="16"/>
  <c r="N144" i="16"/>
  <c r="N145" i="16"/>
  <c r="N146" i="16"/>
  <c r="N147" i="16"/>
  <c r="N148" i="16"/>
  <c r="N149" i="16"/>
  <c r="N150" i="16"/>
  <c r="N135" i="16"/>
  <c r="N151" i="16" s="1"/>
  <c r="E135" i="16"/>
  <c r="J138" i="16" s="1"/>
  <c r="I135" i="16"/>
  <c r="I136" i="16"/>
  <c r="I137" i="16"/>
  <c r="I138" i="16"/>
  <c r="I274" i="16" l="1"/>
  <c r="J274" i="16" s="1"/>
  <c r="J135" i="16"/>
  <c r="O135" i="16" s="1"/>
  <c r="N285" i="16"/>
  <c r="N65" i="16"/>
  <c r="N66" i="16"/>
  <c r="N68" i="16"/>
  <c r="N69" i="16"/>
  <c r="N70" i="16"/>
  <c r="N72" i="16"/>
  <c r="N73" i="16"/>
  <c r="O274" i="16" l="1"/>
  <c r="I66" i="16"/>
  <c r="I67" i="16"/>
  <c r="I68" i="16"/>
  <c r="I65" i="16"/>
  <c r="H64" i="16"/>
  <c r="E64" i="16"/>
  <c r="I64" i="16" l="1"/>
  <c r="J64" i="16" s="1"/>
  <c r="N92" i="16"/>
  <c r="N93" i="16"/>
  <c r="N94" i="16"/>
  <c r="N95" i="16"/>
  <c r="N96" i="16"/>
  <c r="N97" i="16"/>
  <c r="N99" i="16"/>
  <c r="N100" i="16"/>
  <c r="N101" i="16"/>
  <c r="N91" i="16"/>
  <c r="N107" i="16"/>
  <c r="N134" i="16" s="1"/>
  <c r="E89" i="16"/>
  <c r="J89" i="16" s="1"/>
  <c r="N43" i="16" l="1"/>
  <c r="N44" i="16"/>
  <c r="N45" i="16"/>
  <c r="N46" i="16"/>
  <c r="N47" i="16"/>
  <c r="N48" i="16"/>
  <c r="N49" i="16"/>
  <c r="N50" i="16"/>
  <c r="N51" i="16"/>
  <c r="N52" i="16"/>
  <c r="N53" i="16"/>
  <c r="N54" i="16"/>
  <c r="N55" i="16"/>
  <c r="N56" i="16"/>
  <c r="N57" i="16"/>
  <c r="N59" i="16"/>
  <c r="N60" i="16"/>
  <c r="N37" i="16"/>
  <c r="N38" i="16"/>
  <c r="N40" i="16"/>
  <c r="N41" i="16"/>
  <c r="N63" i="16" l="1"/>
  <c r="N222" i="16"/>
  <c r="N221" i="16"/>
  <c r="N220" i="16"/>
  <c r="N219" i="16"/>
  <c r="N218" i="16"/>
  <c r="N217" i="16"/>
  <c r="N216" i="16"/>
  <c r="N215" i="16"/>
  <c r="I219" i="16"/>
  <c r="J219" i="16" s="1"/>
  <c r="I218" i="16"/>
  <c r="J218" i="16" s="1"/>
  <c r="I217" i="16"/>
  <c r="J217" i="16" s="1"/>
  <c r="I216" i="16"/>
  <c r="J216" i="16" s="1"/>
  <c r="J215" i="16"/>
  <c r="N236" i="16" l="1"/>
  <c r="O215" i="16" l="1"/>
  <c r="I250" i="16"/>
  <c r="J250" i="16" s="1"/>
  <c r="I248" i="16"/>
  <c r="J248" i="16" s="1"/>
  <c r="I247" i="16"/>
  <c r="J247" i="16" s="1"/>
  <c r="I246" i="16"/>
  <c r="J246" i="16" l="1"/>
  <c r="O246" i="16" s="1"/>
  <c r="N241" i="16"/>
  <c r="I241" i="16"/>
  <c r="J241" i="16" s="1"/>
  <c r="J240" i="16"/>
  <c r="N239" i="16"/>
  <c r="I239" i="16"/>
  <c r="J239" i="16" s="1"/>
  <c r="N238" i="16"/>
  <c r="I238" i="16"/>
  <c r="J238" i="16" s="1"/>
  <c r="N237" i="16"/>
  <c r="I237" i="16"/>
  <c r="E237" i="16"/>
  <c r="N245" i="16" l="1"/>
  <c r="J237" i="16"/>
  <c r="N213" i="16"/>
  <c r="N212" i="16"/>
  <c r="N211" i="16"/>
  <c r="N210" i="16"/>
  <c r="N209" i="16"/>
  <c r="N208" i="16"/>
  <c r="N207" i="16"/>
  <c r="N206" i="16"/>
  <c r="N205" i="16"/>
  <c r="N204" i="16"/>
  <c r="N203" i="16"/>
  <c r="N202" i="16"/>
  <c r="I202" i="16"/>
  <c r="J202" i="16" s="1"/>
  <c r="N201" i="16"/>
  <c r="I201" i="16"/>
  <c r="J201" i="16" s="1"/>
  <c r="N200" i="16"/>
  <c r="J200" i="16"/>
  <c r="N198" i="16"/>
  <c r="N214" i="16" s="1"/>
  <c r="I198" i="16"/>
  <c r="E198" i="16"/>
  <c r="O237" i="16" l="1"/>
  <c r="J198" i="16"/>
  <c r="O198" i="16" s="1"/>
  <c r="I182" i="16"/>
  <c r="I181" i="16"/>
  <c r="J181" i="16" s="1"/>
  <c r="I180" i="16"/>
  <c r="J180" i="16" s="1"/>
  <c r="I179" i="16"/>
  <c r="J179" i="16" s="1"/>
  <c r="I178" i="16"/>
  <c r="E178" i="16"/>
  <c r="J178" i="16" l="1"/>
  <c r="O178" i="16" s="1"/>
  <c r="N161" i="16"/>
  <c r="N175" i="16"/>
  <c r="N174" i="16"/>
  <c r="N173" i="16"/>
  <c r="N172" i="16"/>
  <c r="N171" i="16"/>
  <c r="N170" i="16"/>
  <c r="N169" i="16"/>
  <c r="N168" i="16"/>
  <c r="N167" i="16"/>
  <c r="N166" i="16"/>
  <c r="N165" i="16"/>
  <c r="N164" i="16"/>
  <c r="N163" i="16"/>
  <c r="N162" i="16"/>
  <c r="I162" i="16"/>
  <c r="I161" i="16"/>
  <c r="J161" i="16" s="1"/>
  <c r="N160" i="16"/>
  <c r="I160" i="16"/>
  <c r="J160" i="16" s="1"/>
  <c r="I159" i="16"/>
  <c r="J159" i="16" s="1"/>
  <c r="I158" i="16"/>
  <c r="E158" i="16"/>
  <c r="J158" i="16" l="1"/>
  <c r="O158" i="16" s="1"/>
  <c r="N156" i="16"/>
  <c r="I156" i="16"/>
  <c r="J156" i="16" s="1"/>
  <c r="N155" i="16"/>
  <c r="I155" i="16"/>
  <c r="J155" i="16" s="1"/>
  <c r="N154" i="16"/>
  <c r="I154" i="16"/>
  <c r="J154" i="16" s="1"/>
  <c r="N153" i="16"/>
  <c r="N157" i="16" s="1"/>
  <c r="I153" i="16"/>
  <c r="J153" i="16" s="1"/>
  <c r="I152" i="16"/>
  <c r="E152" i="16"/>
  <c r="J152" i="16" l="1"/>
  <c r="O152" i="16" l="1"/>
  <c r="I124" i="16"/>
  <c r="J124" i="16" s="1"/>
  <c r="I123" i="16"/>
  <c r="J123" i="16" s="1"/>
  <c r="I122" i="16"/>
  <c r="J122" i="16" s="1"/>
  <c r="I121" i="16"/>
  <c r="J121" i="16" s="1"/>
  <c r="E107" i="16"/>
  <c r="J107" i="16" s="1"/>
  <c r="O107" i="16" s="1"/>
  <c r="N87" i="16" l="1"/>
  <c r="N86" i="16"/>
  <c r="I82" i="16"/>
  <c r="J82" i="16" s="1"/>
  <c r="O82" i="16" s="1"/>
  <c r="E7" i="16" l="1"/>
  <c r="H7" i="16"/>
  <c r="N7" i="16"/>
  <c r="I8" i="16"/>
  <c r="J8" i="16" s="1"/>
  <c r="N8" i="16"/>
  <c r="I9" i="16"/>
  <c r="J9" i="16" s="1"/>
  <c r="N9" i="16"/>
  <c r="I10" i="16"/>
  <c r="J10" i="16" s="1"/>
  <c r="N10" i="16"/>
  <c r="I11" i="16"/>
  <c r="J11" i="16" s="1"/>
  <c r="N11" i="16"/>
  <c r="N12" i="16"/>
  <c r="N13" i="16"/>
  <c r="N14" i="16"/>
  <c r="N15" i="16"/>
  <c r="N16" i="16"/>
  <c r="E24" i="16"/>
  <c r="I24" i="16"/>
  <c r="N24" i="16"/>
  <c r="I25" i="16"/>
  <c r="J25" i="16" s="1"/>
  <c r="N25" i="16"/>
  <c r="I26" i="16"/>
  <c r="J26" i="16" s="1"/>
  <c r="N26" i="16"/>
  <c r="I27" i="16"/>
  <c r="J27" i="16" s="1"/>
  <c r="I28" i="16"/>
  <c r="J28" i="16" s="1"/>
  <c r="E37" i="16"/>
  <c r="I37" i="16"/>
  <c r="I38" i="16"/>
  <c r="J38" i="16" s="1"/>
  <c r="I39" i="16"/>
  <c r="J39" i="16" s="1"/>
  <c r="I40" i="16"/>
  <c r="J40" i="16" s="1"/>
  <c r="I41" i="16"/>
  <c r="J41" i="16" s="1"/>
  <c r="N64" i="16"/>
  <c r="N74" i="16"/>
  <c r="N75" i="16"/>
  <c r="N76" i="16"/>
  <c r="N77" i="16"/>
  <c r="N78" i="16"/>
  <c r="N79" i="16"/>
  <c r="N81" i="16" l="1"/>
  <c r="O64" i="16" s="1"/>
  <c r="N35" i="16"/>
  <c r="N23" i="16"/>
  <c r="J24" i="16"/>
  <c r="I7" i="16"/>
  <c r="J7" i="16" s="1"/>
  <c r="J37" i="16"/>
  <c r="O37" i="16" s="1"/>
  <c r="O7" i="16" l="1"/>
  <c r="O24" i="16"/>
  <c r="J334" i="16"/>
  <c r="O334" i="16" s="1"/>
  <c r="N105" i="16" l="1"/>
  <c r="O89" i="16" s="1"/>
</calcChain>
</file>

<file path=xl/sharedStrings.xml><?xml version="1.0" encoding="utf-8"?>
<sst xmlns="http://schemas.openxmlformats.org/spreadsheetml/2006/main" count="453" uniqueCount="285">
  <si>
    <t>№ п/п</t>
  </si>
  <si>
    <t>Целевые показатели</t>
  </si>
  <si>
    <t>Ответственные исполнители              (Ф.И.О.  телефон)</t>
  </si>
  <si>
    <t>Источники финансирования</t>
  </si>
  <si>
    <t>% исполнения к плану</t>
  </si>
  <si>
    <t>план</t>
  </si>
  <si>
    <t>всего:</t>
  </si>
  <si>
    <t>Федеральный бюджет</t>
  </si>
  <si>
    <t>бюджет автономного округа</t>
  </si>
  <si>
    <t>бюджет муниципального образования</t>
  </si>
  <si>
    <t>Привлеченные средства</t>
  </si>
  <si>
    <t>в т.ч.     КАПы</t>
  </si>
  <si>
    <t xml:space="preserve">Наименование  муниципальной  программы </t>
  </si>
  <si>
    <t>Наименование мероприятий программы</t>
  </si>
  <si>
    <t>план на 2014 год</t>
  </si>
  <si>
    <t>на 01.01.2014</t>
  </si>
  <si>
    <t>Кассовое исполнение</t>
  </si>
  <si>
    <t xml:space="preserve">Причины отклонения </t>
  </si>
  <si>
    <t>Остаток 2013 года</t>
  </si>
  <si>
    <t>= гр.7/гр.6*100</t>
  </si>
  <si>
    <t>% финансирования к плану</t>
  </si>
  <si>
    <t>= гр.8/гр.7*100</t>
  </si>
  <si>
    <t>= гр.8/гр.6*100</t>
  </si>
  <si>
    <t>Исполнение 
(% исполнения к плану)</t>
  </si>
  <si>
    <t>Приложение №2</t>
  </si>
  <si>
    <t>Нефтеюганского района</t>
  </si>
  <si>
    <t>от "_____"____________2014 №________</t>
  </si>
  <si>
    <t>Главный бухгалтер</t>
  </si>
  <si>
    <t>Руководитель</t>
  </si>
  <si>
    <t>Исполнитель</t>
  </si>
  <si>
    <t>№ телефона</t>
  </si>
  <si>
    <t>% исполнения к  лимиту финансированию</t>
  </si>
  <si>
    <t>Отчет о ходе реализации  муниципальных программ  и ведомственных  целевых программ   Нефтеюганского района.</t>
  </si>
  <si>
    <t>Результаты реализации,  причины отклонения, проблемные вопросы (по каждому мероприятию)</t>
  </si>
  <si>
    <t>Лимит финансирования</t>
  </si>
  <si>
    <t xml:space="preserve">к письму  администрации </t>
  </si>
  <si>
    <t xml:space="preserve">Наименование муниципальной  программы </t>
  </si>
  <si>
    <t>Число выполненных основных мероприятий, единиц</t>
  </si>
  <si>
    <t>Степень реализации основных мероприятий, %</t>
  </si>
  <si>
    <t>4=3/2*100%</t>
  </si>
  <si>
    <t>Оценка использования финансовых средств</t>
  </si>
  <si>
    <t>8=7/6*100%</t>
  </si>
  <si>
    <t>Степень соответствия запланированному уровню затрат, %</t>
  </si>
  <si>
    <t>Оценка эффективности использования средств, %</t>
  </si>
  <si>
    <t>9=4/8*100%</t>
  </si>
  <si>
    <t>Информация по целевым индикаторам муниципальной программы</t>
  </si>
  <si>
    <t>Степень достижения целевого значений, %</t>
  </si>
  <si>
    <t>13=12/11*100%</t>
  </si>
  <si>
    <t>Уровень эффективности реализации программы</t>
  </si>
  <si>
    <t>Наименование показателя,             единица измерения</t>
  </si>
  <si>
    <t>Итого общая степень достижения целей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</si>
  <si>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</si>
  <si>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респуб-кий бюджет</t>
  </si>
  <si>
    <t>федеральный бюджет</t>
  </si>
  <si>
    <t xml:space="preserve">местный бюджет </t>
  </si>
  <si>
    <t>внебюджетные средства</t>
  </si>
  <si>
    <t xml:space="preserve"> </t>
  </si>
  <si>
    <t>эффективная</t>
  </si>
  <si>
    <t>высокоэффективная</t>
  </si>
  <si>
    <t>Доля граждан, положительно оценивающих состояние межнациональных отношений, в общем количестве жителей Кадошкинского муниципального района</t>
  </si>
  <si>
    <t>Уровень толерантного отношения к представителям другой национальности</t>
  </si>
  <si>
    <t>Численность участников мероприятий, направленных на этнокультурное развитие народов России и поддержку языкового многообразия</t>
  </si>
  <si>
    <t>Количество программ по гармонизации межэтнических и межконфессиональных отношений в Кадошкинском муниципальном районе</t>
  </si>
  <si>
    <t>Количество мероприятий регионального и районного значения, проведенных Кадошкинским муниципальным районом и направленных на гармонизацию межнациональных отношений, этнокультурное развитие, профилактику этнического и религиозно-политического экстремизма, снижение уровня межэтнической и религиозной напряженности</t>
  </si>
  <si>
    <t>Повышение эффективности управления финансами в Кадошкинском муниципальном районе</t>
  </si>
  <si>
    <t>Динамика (снижение) нарушений на муниципальной службе, в том числе коррупционной направленности %</t>
  </si>
  <si>
    <t>Доля граждан, которые удовлетворены деятельностью органов местного самоуправления (не менее) %</t>
  </si>
  <si>
    <t>Доля граждан, которые удовлетворены качеством муниципальных услуг (не менее) %</t>
  </si>
  <si>
    <t>Число субъкектов малого и среднего предпринимательства в расчете на 10 тыс. чел. населения. Ед.</t>
  </si>
  <si>
    <t>Оброт предприятий малого и средего предпринимательства, млн. рублей</t>
  </si>
  <si>
    <t>14= общая степень  достижения цели*9столбец/100%</t>
  </si>
  <si>
    <t>Количество проводимых мероприятий в год</t>
  </si>
  <si>
    <t>Участие граждан в мероприятиях по патриотическому воспитанию (от общей численности населения Кадошкинского муниципального района)</t>
  </si>
  <si>
    <t>Охват детей программными мероприятиями по патриотическому воспитанию от общей численности детей в возрасте от 6 до 14 лет</t>
  </si>
  <si>
    <t>Охват молодежи программными мероприятиями от общей численности молодежи района</t>
  </si>
  <si>
    <t>Количество исполнителей, привлеченных для участия в подготовке мероприятий по патриотическому воспитанию населения;</t>
  </si>
  <si>
    <t>Количество действующих на территории Кадошкинского муниципального района молодежных организаций и объединений, патриотических, добровольческих, духовно- нравственных клубов, центров, организаций;</t>
  </si>
  <si>
    <t>Количество республиканских, межмуниципальных  мероприятий, в которых принимает участие молодежь</t>
  </si>
  <si>
    <t>Доля подростков вовлеченных в социально-экономическую деятельность.</t>
  </si>
  <si>
    <t>Уровень доступности образования в соответствии с современными стандартами для всех категорий граждан независимо от местожительства, социального и имущественного статуса и состояния здоровья</t>
  </si>
  <si>
    <t>Уровень соответствия образования современным стандартам</t>
  </si>
  <si>
    <t>Удельный вес численности детей, охваченных дошкольным образованием</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</si>
  <si>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</si>
  <si>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Удельный вес лиц, сдавших единый государственный экзамен от числа выпускников участвовавших в нем</t>
  </si>
  <si>
    <t>Доля учащихся,  не получивших аттестаты о среднем (полном) общем образовании</t>
  </si>
  <si>
    <t>3. Отклонение исполнения бюджета Кадошкинского муниципального района по доходам к утвержденному уровню</t>
  </si>
  <si>
    <t>4. Соблюдение порядка и сроков составления и утверждения проекта бюджета Кадошкинского муниципального района</t>
  </si>
  <si>
    <t>да</t>
  </si>
  <si>
    <t>5.Соблюдение установленных бюджетным законодательством требований о составе отчетности об исполнении бюджета Кадошкинского муниципального района</t>
  </si>
  <si>
    <t>6. Объем просроченной кредиторской задолженности по выплате заработной платы и пособий по социальной помощи населению за счет средств бюджета Кадошкинского муниципального района</t>
  </si>
  <si>
    <t>7. Уровень просроченной кредиторской задолженности бюджета Кадошкинского муниципального района</t>
  </si>
  <si>
    <t>не более 0,5</t>
  </si>
  <si>
    <t>9. Темп роста налоговых и неналоговых доходов бюджета Кадошкинского муниципального района (по отношению к предыдущему году) не менее 10 % в сопоставимых условиях</t>
  </si>
  <si>
    <t xml:space="preserve">да </t>
  </si>
  <si>
    <t>доля населения, систематически занимающегося физической культурой и спортом</t>
  </si>
  <si>
    <t>уровень обеспеченности населения спортивными сооружениями</t>
  </si>
  <si>
    <t>Протяженность вновь построенных и реконструированных автомобильных дорог</t>
  </si>
  <si>
    <t>Удельный вес педагогических и управленческих кадров общеобразовательных учреждений, прошедших повышение квалификации для работы в соответствии с федеральными государственными образовательными стандартами</t>
  </si>
  <si>
    <t>Доля детей-инвалидов, получающих общее образование на дому в дистанционной форме, от общей численности детей-инвалидов, которым это показано</t>
  </si>
  <si>
    <t xml:space="preserve">Доля детей, оставшихся без попечения родителей, переданных на воспитание в семьи граждан Российской Федерации (усыновление, опека, приемная семья), </t>
  </si>
  <si>
    <t>Доля одаренных детей, участвующих в мероприятиях республиканского, всероссийского и международного уровней (от общего количества детей школьного возраста)</t>
  </si>
  <si>
    <t>Доля обучающихся, охваченных дополнительным образованием (от общего количества детей школьного возраста)</t>
  </si>
  <si>
    <t>Доля призеров и победителей республиканского этапа всероссийской олимпиады школьников от общего числа участников данного этапа</t>
  </si>
  <si>
    <t>Доля педагогических работников, применяющих инновационные образовательные технологии в процессе обучения и воспитания учащихся</t>
  </si>
  <si>
    <t>Удельный вес количества преподавателей, использующих электронные образовательные ресурсы в профессиональной деятельности</t>
  </si>
  <si>
    <t>Удельный вес количества педагогических кадров, прошедших повышение квалификации в сфере информационно-коммуникационных технологий в течение трех лет</t>
  </si>
  <si>
    <t>Доля руководителей и специалистов управленческого корпуса системы образования, прошедших повышение квалификации в области методов управления в системе образования, соответствующих современным требованиям</t>
  </si>
  <si>
    <t>Доля учреждений, охваченных независимой системой оценки качества образования</t>
  </si>
  <si>
    <t>Доля обучающихся, систематически занимающихся физической культурой и спортом, в общей численности обучающихся</t>
  </si>
  <si>
    <t xml:space="preserve">Удельный вес учащихся, которым предоставлена возможность пользоваться современными столовыми, в том числе получать качественное горячее питание, </t>
  </si>
  <si>
    <t>Доля  молодых  педагогов от общего числа педагогических работников (до 35 лет</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</si>
  <si>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</si>
  <si>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Удельный вес количества обучающихся, охваченных  разного вида занятостью  и отдыхом в оздоровительных лагерях в каникулярное время</t>
  </si>
  <si>
    <t xml:space="preserve">Среднемесячная заработная плата педагогических работников муниципальных общеобразовательных учреждений </t>
  </si>
  <si>
    <t xml:space="preserve">Среднемесячная заработная плата педагогических работников дошкольных образовательных учреждений </t>
  </si>
  <si>
    <t>Количество общественных организаций, взаимодействующих при реализации Программы</t>
  </si>
  <si>
    <t xml:space="preserve">Среднемесячная номинальная начисленная заработная плата работников муниципальных учреждений культуры </t>
  </si>
  <si>
    <t>Уровень фактической обеспеченности учреждениями культуры от нормативной потребности клубами и учреждениями клубного типа</t>
  </si>
  <si>
    <t>Уровень фактической обеспеченности учреждениями культуры от нормативной потребности библиотеками</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</si>
  <si>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t>
  </si>
  <si>
    <t>Количество мероприятий</t>
  </si>
  <si>
    <t>Увеличение общего количества граждан (зрителей), вовлечённых в мероприятиях</t>
  </si>
  <si>
    <t>Количество клубных формирований</t>
  </si>
  <si>
    <t>Увеличение количества участников клубных формирований</t>
  </si>
  <si>
    <t>Число пользователей библиотеки</t>
  </si>
  <si>
    <t>Число книговыдачи</t>
  </si>
  <si>
    <t>Увеличение количества посещений МБУК «Центральная библиотека Кадошкинского муниципального района»</t>
  </si>
  <si>
    <t>Динамика объема (всего) фонда библиотеки</t>
  </si>
  <si>
    <t>Увеличение количества обучающихся в МБУДО «Кадошкинская школа искусств»</t>
  </si>
  <si>
    <t>1. Формирование земельных участков для регистрации права собственности муниципального образования Кадошкинский муниципальный район    2. Администрирование доходов  от аренды, продажи земельных участков и от использования муниципального имущества                                          3. Проведение претензионно-исковой работы по взысканию платежей за использование земельными участками и муниципальным имуществом                 4. Подготовка документации для определения рыночной стоимости объектов оценки для совершения сделок                                                          5. Приватизация  муниципального имущества в количестве и в соответствии, установленным планом (программой)приватизации муниципального имущества на соответствующий год   (не имелось востребованности в имуществе)                                 6. Инфоромационное обеспечения вовлечения объектов муниципальной собственности в хозяйственный оборот                                                  7.   Организация работы по проведению торгов по продаже права на заключение договоров аренды муниципального имущества  (не имелось востребованности в имуществе)                                                        8. Ведение реестра муниципального имущества Кадошкинского муниципального района                      9. Организация проведения технической инвентаризации объектов муниципальной собственности                                                               10. Организация работы по регистрации права собственности муниципального образования Кадошкинский муниципальный район на муниципальное имущество и земельные участки (в т.ч. объекты ЛЭП)</t>
  </si>
  <si>
    <t>1.Количество сформированных земельных участков для предоставления юридическим и физическим лицам, ед.</t>
  </si>
  <si>
    <t>2. Количество проведенных аукционов на право заключения договоров аренды земельных участков и по продаже земельных участков,ед.</t>
  </si>
  <si>
    <t>3.Сумма доходов, планируемых к поступлению в бюджет Кадошкинского муниципального района от аренды земельных участков и от продажи земельных участков, администрируемых ОМС, тыс.руб.</t>
  </si>
  <si>
    <t>4. Отношение количества направленных претензий к количеству плательщиков, имеющих задолженность за пользование земельными участками, %</t>
  </si>
  <si>
    <t>5.Публикация информационных сообщений о возможном и намечаемом предоставлении земельных участков в аренду и в собственность за плату в официальном печатном издании и информационно-телекоммуниукационной сети "Интернет"</t>
  </si>
  <si>
    <t xml:space="preserve">6.Количество земельных участков, прошедших государственную регистрацию права собственности муниципального образования Кадошкинский муниципальный район, ед. </t>
  </si>
  <si>
    <t>7. Количество объектов муниципального имущества, в отношении которых проведена рыночная оценка, ед.</t>
  </si>
  <si>
    <t>8. Соотношение приватизированных объектов к общему количеству, включенных в Прогнозный план (программу) приватизации, %</t>
  </si>
  <si>
    <t>9. Количество проведенных торгов по продаже права  на заключение договоров аренды муниципального имущества, ед.</t>
  </si>
  <si>
    <t>10. Сумма доходов от использования муниципального имущества, поступивших в бюджет муниципального образования Кадошкинский муниципальный район, администрируемых ОМС, тыс.руб.</t>
  </si>
  <si>
    <t>Снижение количества пострадавших при пожарах, чел.</t>
  </si>
  <si>
    <t>Снижение количества пожаров, ед.</t>
  </si>
  <si>
    <t>Закупка оборудования для ЕДДС,%</t>
  </si>
  <si>
    <t>Уровень преступности в расчете на 10 тыс. населения</t>
  </si>
  <si>
    <t>Количество выявленных экономических преступлений</t>
  </si>
  <si>
    <t>Количество преступлений совершенных на улицах и в общественных местах</t>
  </si>
  <si>
    <t>Динамика преступлений совершенных ранее судимыми</t>
  </si>
  <si>
    <t>Степень безопасности граждан и их собственности(количество преступлений против личности)</t>
  </si>
  <si>
    <t>Годовой объем ввода жилья, тыс. кв.м.</t>
  </si>
  <si>
    <t>Обеспеченность населения жильем, кв. метров на человека</t>
  </si>
  <si>
    <t>Доля семей, имеющих возможность приобрести жилье, соответствующее стандартам обеспечения жилыми помещениями, с помощью собственных и заемных средств, %</t>
  </si>
  <si>
    <t>Коэффициент доступности жилья (соотношение средней рыночной стоимости стандартной квартиры общей площадью 54 кв. метра и среднего годового совокупного денежного дохода семьи, состоящей из 3 человек), лет</t>
  </si>
  <si>
    <t>Доля детей-сирот, детей, оставшихся без попечения родителей, лиц из их числа, обеспеченных благоустроенными жилыми помещениями специализированного жилищного фонда по договорам найма специализированных жилых помещений, к общей численности, %</t>
  </si>
  <si>
    <t>Муниципальная программа развития сельского хозяйства и регулирования рынков сельскохозяйственной продукции, сырья и продовольствия Кадошкинского муниципального района Республики Мордовия на 2013-2025 годы</t>
  </si>
  <si>
    <t>1.Индекс производства продукции сельского хозяйства в хозяйствах всех категорий (в сопоставимых ценах), %</t>
  </si>
  <si>
    <t>2.Индекс производства продукции растениеводства (в сопоставимых ценах), %</t>
  </si>
  <si>
    <t>3.Индекс производства продукции животноводства (в сопоставимых ценах), %</t>
  </si>
  <si>
    <t>4.Рентабельность сельскохозяйственных организаций, %</t>
  </si>
  <si>
    <t>5.Индекс физического объема инвестиций в основной капитал сельского хозяйства, %</t>
  </si>
  <si>
    <t>6.Индекс производительности труда, %</t>
  </si>
  <si>
    <t>7.Колличество высокопроизводительных рабочих мест, единиц</t>
  </si>
  <si>
    <t>8.Производство продукции растениеводства в хозяйствах всех категорий:             зерновые валовый сбор, тыс.тонн</t>
  </si>
  <si>
    <t>9.Производство скота и птицы на убой в хозяйствах всех категорий (в живом весе)</t>
  </si>
  <si>
    <t>10.Количество крестьянских (фермерских) хозяйств, начинающих фермеров, осуществивших проекты создания и развития своих хозяйств с помощью государственной поддержки</t>
  </si>
  <si>
    <t>15.Уровень обеспечения сельскохозяйственных организаций квалифицированными специалистами,%</t>
  </si>
  <si>
    <t>1. Доля бюджетных расходов бюджета Кадошкинского муниципального района, формируемых в рамках муниципальных программ, в общем объеме расходов бюджета Кадошкинского муниципального района в отчетном финансовом годумуниципального района</t>
  </si>
  <si>
    <t>2.Отклонение исполнения бюджета Кадошкинского муниципального района по расходам к утвержденному уровню</t>
  </si>
  <si>
    <t>не более 6</t>
  </si>
  <si>
    <t>8.Использование муниципальными учреждениями Кадошкинского муниципального района нормативно-подушевого финансирования услуг</t>
  </si>
  <si>
    <t xml:space="preserve">10. Собираемость налогов и сборов </t>
  </si>
  <si>
    <t>11. Доля основных этапов бюджетного процесса, формируемых в автоматизированной системе управления бюджетным процессом</t>
  </si>
  <si>
    <t>12.Соблюдение соответствия параметров муниципального долга Кадошкинского муниципального района бюджетным ограничениям, определяемым законодательством Российской Федерации</t>
  </si>
  <si>
    <t xml:space="preserve"> 13. Просроченная задолженность по муниципальным долговым обязательствам Кадошкинского муниципального района
</t>
  </si>
  <si>
    <t>14. Соответствие показателя "Доля расходов на обслуживание муниципального долга Кадошкинского муниципального района в общем объеме расходов бюджета Кадошкинского муниципального района" требованиям Бюджетного кодекса Российской Федерации</t>
  </si>
  <si>
    <t>15.Отношение объема муниципального долга Кадошкинского муниципального района к доходам Кадошкинского муниципального района без учета объема безвозмездных поступлений</t>
  </si>
  <si>
    <t>16.Отношение фактического объема предоставленной дотации на выравнивание бюджетной обеспеченности к утвержденным бюджетным ассигнованиям в размере 100%</t>
  </si>
  <si>
    <t>Доля респондентов удовлетворенных деятельностью руководителей органов местного самоуправления</t>
  </si>
  <si>
    <t>Доля респондентов удовлетворенных  качеством автомобильных дорог</t>
  </si>
  <si>
    <t>Доля респондентов удовлетворенных  организацией транспортного обслуживания</t>
  </si>
  <si>
    <t>Доля респондентов удовлетворенных  уровнем организации теплоснабжения (снабжение населения топливом)</t>
  </si>
  <si>
    <t>Доля респондентов удовлетворенных  уровнем организации водоснабжения (водоотведения)</t>
  </si>
  <si>
    <t>Доля респондентов удовлетворенных  уровнем организации электроснабжения</t>
  </si>
  <si>
    <t>Доля респондентов удовлетворенных  уровнем организации газоснабжения</t>
  </si>
  <si>
    <t xml:space="preserve">Проведение встреч Главы Кадошкинского муниципального района, его заместителей и руководителей структурных подразделений районной администрации с жителями сельских  и городского поселений  (в том числе личный прием граждан Главой района)
Информирование населения через СМИ о деятельности Главы Кадошкинского муниципального района  и администрации Кадошкинского муниципального района 
Размещение в доступной для граждан форме аналитических материалов о социально-экономическом развитии района, «Бюджет для граждан» и пр. (в рамках реализации положений Федерального закона от 09.02.2009г. № 8-ФЗ «Об обеспечении доступа к информации о деятельности органов государственной власти и местного самоуправления»)
Техническое сопровождение официального сайта администрации Кадошкинского муниципального района
Проведение общественных обсуждений, публичных слушаний проектов нормативных-правовых актов  
Подготовка качественных и своевременных ответов на поступающие обращения граждан
Критерий удовлетворенности населения качеством автомобильных дорог 
Проведение ежегодной оценки состояния дорог в Кадошкинском муниципальном 
районе
Проведение мониторинга обращений граждан по необходимости ремонта, капитального ремонта, реконструкции и строительства автомобильных дорог общего пользования местного значения
Реализация муниципальной программы  Кадошкинского муниципального района «Развитие транспортной инфраструктуры и транспортного обслуживания на 2019-2021 годы»                                                             Участие в национальном проекте «Безопасные и качественные автомобильные дороги» 
Критерий удовлетворенности населения транспортным обслуживанием
Выполнение утверждённого графика  организации  пассажирских перевозок общественным транспортом 
Снижение количества невыполненных рейсов по причинам технических неисправностей  общественного транспорта
Критерий удовлетворенности населения качеством жилищно-коммунальных услуг
Проведение ежегодной оценки деятельности муниципального унитарного предприятия 
Участие в национальном проекте «Экология» (реализация проекта «Чистая вода») 
Мониторинг качества предоставляемых населению коммунальных услуг 
Организация оперативного устранения возникающих аварийных ситуаций
</t>
  </si>
  <si>
    <t>Муниципальная программа «Повышение результативности деятельности органов местного самоуправления Кадошкинского муниципального района Республики Мордовия»</t>
  </si>
  <si>
    <t>Объем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</si>
  <si>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</si>
  <si>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Производительность труда в обрабатывающих производствах</t>
  </si>
  <si>
    <t>Объем инвестиций в основной капитал за счет всех источников финансирования</t>
  </si>
  <si>
    <t>Объем инвестиций в основной капитал (за исключением бюджетных средств</t>
  </si>
  <si>
    <t>Количество действующих субъектов малого  и среднего предпринимательства, включая микропредприятия</t>
  </si>
  <si>
    <t>Число субъектов малого и среднего предпринимательства в расчете на 10 тыс. человек населения;</t>
  </si>
  <si>
    <t>Объем оборота розничной торговли во всех каналах реализации</t>
  </si>
  <si>
    <t>Доля закупок у субъектов малого и среднего предпринимательства в общем годовом стоимостном объеме закупок, осуществляемых в соответствии с Федеральным законом №44 «О контрактной системе в сфере закупок товаров, работ, услуг для обеспечения государственных и муниципальных нужд»</t>
  </si>
  <si>
    <t>Удельный вес общего количества выполненных задач к количеству задач, запланированных в ежегодных планах мероприятий по реализации документов стратегического планирования социально-экономического развития муниципальных образований</t>
  </si>
  <si>
    <t xml:space="preserve"> Муниципальная  программа
«Экономическое развитие  Кадошкинского муниципального района 
Республики Мордовия до 2025 года»
</t>
  </si>
  <si>
    <t>«Развитие дорожного хозяйства, автомобильных до-рог и транспортного обслуживания Кадошкинского муниципального района 
на 2019-2024 годы»</t>
  </si>
  <si>
    <t>Муниципальная программа "Повышение безопасности дорожного движения в Кадошкинском муниципальном районе на 2019 - 2024 годы"</t>
  </si>
  <si>
    <t>Сокращение количества лиц, погибших и пострадавших в результате дорожно-транспортных происшествий, чел</t>
  </si>
  <si>
    <t>Снижение количества дорожно-транспортных происшествий, кол-во</t>
  </si>
  <si>
    <t>Муниципальная программа «Профилактика терроризма и экстремизма, а также минимизация и (или) ликвидация последствий проявлений терроризма и экстремизма на территории Кадошкинского муниципального района на 2019-2024 годы»</t>
  </si>
  <si>
    <t>Количество проведенных лекций, семинаров, выступлений, форумов, направленных на формирование активной жизненной позиции по непринятию экстремистских направлений</t>
  </si>
  <si>
    <t>Количество приобретённых (изготовленных) в целях распространения листовок, плакатов, памяток (установка баннеров) антиэкстремистской и антитеррористической направленности</t>
  </si>
  <si>
    <t xml:space="preserve">Муниципальная программа "Развитие жилищного строительства на территории Кадошкинского муниципального района на 2019 - 2024 годы" </t>
  </si>
  <si>
    <t xml:space="preserve">Муниципальная программа  "Управление муниципальным имуществом и земельными ресурсами на территории Кадошкинского муниципального района Республики Мордовия на 2017-2024 гг."  </t>
  </si>
  <si>
    <t>1.Назначение и выплата пенсии за выслугу лет бывшим работникам органов местного самоуправления</t>
  </si>
  <si>
    <t xml:space="preserve">2. Выплата субсидии социально ориентированным некоммерческим организациям </t>
  </si>
  <si>
    <t>Количество муниципальных служащих и лиц, замещающих мун. Должности на построянной основе, направленных на профессиональную переподготовку и повышение квалификации</t>
  </si>
  <si>
    <t>Количество муниципальных служащих и лиц, замещающих мун. должности на построянной основе,  принявших участие в семинарах трениннгах и других формах краткосрочного обучения</t>
  </si>
  <si>
    <t>Доля вакантных должностей муниципальной службы, замещаемых на конкурсной основе</t>
  </si>
  <si>
    <t>Доля вакантных должностей муниципальной службы, замещаемых на основе назначения из кадрового резерва</t>
  </si>
  <si>
    <t>Доля мун. служащих в возрасте до 30 лет, имеющих стаж мун. службы более трех лет</t>
  </si>
  <si>
    <t>Программа Кадошкинского муниципального района «Развитие муниципальной службы в Кадошкинском муниципальном район на 2019-2024 годы"</t>
  </si>
  <si>
    <t>создание КФХ</t>
  </si>
  <si>
    <t>Создание рабочих мест в КФХ</t>
  </si>
  <si>
    <t>Количество построенных или реконструированных семейных ферм</t>
  </si>
  <si>
    <t>Программа "Развитие физической культуры и спорта в Кадошкинсом муниципальном районе Республики Мордовия на 2019-2024 годы</t>
  </si>
  <si>
    <t xml:space="preserve">  Муниципальная программа «Развитие образования в Кадошкинском муниципальном районе Республики Мордовия на 2016 - 2025 годы»</t>
  </si>
  <si>
    <t>«Реализация молодежной политики и патриотическое воспитание в Кадошкинском муниципальном районе (на 2016-2024 гг.)</t>
  </si>
  <si>
    <t>Муниципальная программа "Развитие культуры и туризма в Кадошкинском муниципальном районе" на 2017 - 2024 годы</t>
  </si>
  <si>
    <t>Доля построенных, реконструированных и отремонтированных автомобильных дорог в общей протяженности дорог,%</t>
  </si>
  <si>
    <t>Ежегодное финансирование содержания автомобильных дорог Кадошкинского муниципального района, тыс. руб.</t>
  </si>
  <si>
    <t>Количество дорожно-транспортных происшествий (ДТП) по причинам неудовлетворительного состояния дорог, ед.</t>
  </si>
  <si>
    <t>удовлетворительный уровень эффективности</t>
  </si>
  <si>
    <t>"Безопасность жизнедеятельности населения Кадошкинского муниципального района Республики Мордовия на 2020 - 2024 годы"</t>
  </si>
  <si>
    <t>Количество происшествий, связанных с проявлением экстремизма и терроризма</t>
  </si>
  <si>
    <t>Программа Кадошкинского муниципального района «Укрепление общественного здоровья населения Кадошкинского муниципального района" на 2020-2024 годы</t>
  </si>
  <si>
    <t xml:space="preserve">розничные продажи алкогольной продукции на душу населения </t>
  </si>
  <si>
    <t>смертность мужчин в возрасте 16-59 лет</t>
  </si>
  <si>
    <t>смертность женщин в возрасте 16-54 лет</t>
  </si>
  <si>
    <t xml:space="preserve">увеличение доли населения, ведущего здоровый образ жизни, от общей численности жителей городского поселения </t>
  </si>
  <si>
    <t xml:space="preserve">1. Установка уличных тренажеров и спортивных снарядов - выполнено                                                  2. Обеспечение постоянной эксплуатации системы обеспечения вызова экстренных оперативных служб по единому номеру "112" - выполнено                                       3. Благоустройство общественных и дворовых территорий - выполнено                                               4. Подготовка и функционирование мест массового катания на коньках и лыжах - выполнено                                                   5.  Проведение спортивно-массовых мероприятий среди населения Кадошкинского муниципального района - выполнено                                                   6. Проведение Зимнего и Летнего Фестивалей  ГТО - выполнено                                                                     7. Проведение физкультурно-спортивных мероприятий, направленных на общение и ведение здорового образа - выполнено    8. Проведение Уроков здоровья для обучающихся 1 - 11 классов муниципальных общеобразовательных организаций района  - выполнено                                                                     9.Проведение летней спартакиады среди инвалидов - не выполнено                                                             10. Создание здоровьесберегающей и безбарьерной среды для обучающихся и педагогов муниципальных образовательных организаций района  - выполнено                                                    11. Обеспечение детей, посещающих дошкольные образовательные организации, полноценным и рациональным питанием с учетом принципов здорового питания - выполнено                                                 12. Предоставление горячего питания детям с ограниченными возможностями здоровья, обучающимся в муниципальных общеобразовательных организациях- выполнено                        13. Ежегодная спартакиада "Старты надежд" среди несовершеннолетних, находящихся в социально-опасном положении - не выполнено                          14. Содействие организации мероприятий, направленных на борьбу со злоупотреблением алкоголя и его суррогатов, в том числе с самогоноварением- не выполнено                                                         15. Мониторинг создания и реализации корпоративных программ по укреплению общественного здоровья и формированию здорового образа жизни. - выполнено                                                                           16. Мониторинг качества услуг по предоставлению горячего питания обучающимся и воспитанникам муниципальных образовательных организаций - выполнено                                                           17. Размещение информации, направленной на мотивирование граждан к ведению здорового образа жизни, включая здоровое питание и отказ от вредных привычек, в печатных и электронных средствах массовой информации- выполнено                                                        18. Организация родительских собраний по вопросам формирования здорового образа жизни у обучающихся и воспитанников муниципальных образовательных организаций- выполнено </t>
  </si>
  <si>
    <t>эффективность реализации программы оценить невозможно, в связи с отсутствием финансирования</t>
  </si>
  <si>
    <t>Программа «Развитие малого и среднего предпринимательства в Кадошкинском муниципальном районе Республики Мордовия на 2019-2024 годы»</t>
  </si>
  <si>
    <t xml:space="preserve">Развитие представленных в экономике района видов экономической деятельности и создание условий для формирования новых высокотехнологичных производств;
Производство продукции с высокой добавленной стоимостью, способствующие устойчивому экономическому росту;
Модернизация производства и внедрение инновационных технологий на АО "КЭТЗ";
Увеличение объема инвестиций в экономику Кадошкинского муниципального района и создание новых рабочих мест;
Строительство второй очереди тепличного комплекса ООО "Мир цветов ТК",
Публикации информации об инвестиционной ситуации в Кадошкинском муниципальном районе на официальном сайте администрации  Кадошкинского муниципального района в разделе «Инвестиции и развитие конкуренции».
Актуализация и размещение в открытом доступе на официальном сайте администрации Кадошкинского муниципального района и на инвестиционном портале Корпорации Развития Республики Мордовия информации об инвестиционных площадках на территории Кадошкинского муниципального района
Совершенствование внешней среды развития малого и среднего предпринимательства
Развитие механизмов финансово-имущественной поддержки субъектов малого и среднего предпринимательства
Повышение качества и конкурентоспособности производимых и реализуемых товаров и услуг
Развитие конкурентной среды на приоритетных рынках с учетом муниципальной специфики, анализа результатов мониторинга состояния и развития конкурентной среды на рынках товаров, работ и услуг
Проведение мероприятий по информированию субъектов предпринимательской деятельности о состоянии конкурентной среды и деятельности по содействию развитию конкуренции («круглых столов», семинаров, работы со средствами массовой информации и т.д
Участие в обучающих мероприятиях, тренингах, вебинарах, заседаниях, проводимых Уполномоченным органом - Министерством экономики, торговли и предпринимательства Республики Мордовия
Организация и координация реализации Стратегии социально-экономического развития  Кадошкинского муниципального района
Поддержание в актуальном состоянии Стратегии социально-экономического развития Кадошкинского муниципального района и контроль ее выполнения». 
Ежегодная разработка Плана мероприятий по реализации Стратегии социально- экономического развития на очередной год и контроль его выполнения
Проведение мониторинга реализации муниципальных программ на территории  Кадошкинского муниципального района
Организация и координация разработки прогнозов социально-экономического развития Кадошкинского муниципального  района
</t>
  </si>
  <si>
    <t>Дополнительные меры социальной поддержки, социальной помощи на 2019-2024 годы</t>
  </si>
  <si>
    <t xml:space="preserve">Муниципальная программа «Комплексная программа по усилению борьбы с преступностью и профилактике правонарушений» на 2020-2024 годы» 
</t>
  </si>
  <si>
    <t xml:space="preserve">"Комплексное развитие сельских территорий Кадошкинского муниципального района Республики Мордовия на 2020 - 2025 гг."
</t>
  </si>
  <si>
    <t>Ввод жилых помещений (жилых домов) для граждан, проживающих на сельских территориях</t>
  </si>
  <si>
    <t>-</t>
  </si>
  <si>
    <t>Количество предоставленных жилищных (ипотечных) кредитов (займов) гражданам, для строительства (приобретения) жилых помещений (жилых домов) на сельских территориях</t>
  </si>
  <si>
    <t>Количество общественно-значимых проектов по благоустройству территорий</t>
  </si>
  <si>
    <t>Ввод в действие локальных водопроводов</t>
  </si>
  <si>
    <t xml:space="preserve"> Сводный годовой отчет об эффективности реализации муниципальных программ Кадошкинского муниципального района Республики Мордовия  за 2021 год</t>
  </si>
  <si>
    <t xml:space="preserve">Количество инициативных проектов комплексного развития сельских территорий </t>
  </si>
  <si>
    <t xml:space="preserve">
 Районные конкурсы с воспитателями и воспитанниками дошкольных образовательных учреждений, с педагогами и учащимися школ проведены не в полном объме из-за пандемии; осуществлен  переход на новые образовательные стандарты; в 100% муниципальных общеобразовательных учреждениях введен 3-й час физической культуры, реализуется проект «Спортивная суббота» в 2 общеобразовательных учреждениях;  осуществляется организация летнего отдыха и оздоровления обучающихся образовательных учреждений;
100% обеспечен доступ к сети Интернет учреждений системы образования; организована  работа профильных лагерей для одаренных учащихся ; обеспечено 100% двух разовое питание учащихся, учащиеся начальной школы с 1 сентября 2021 года получают бесплатное горячее питание, а с декабря организована витаминизация; оснащение медицинских кабинетов  в соответствии с нормативными требованиями осуществлено только в дошкольных учреждениях, общеобразовательные учреждения не имеют медицинских кабинетов и медицинские осмотры осуществляются на базе ФАПов; в августе прошла комиссионная проверка готовности образовательных учреждений к началу нового учебного года. По итогам проверки приняты все образовательные учреждения. На укрепление материально-технической базы общеобразовательных учреждений из республиканского и районного бюджета было  выделено 1 861 720 рублей.  На эти средства укреплены и утеплены оконные блоки,  отремонтирована крыша, центральный и запасный выходы, установлена система контроля управления доступом (вертушка) в Кадошкинской школе. Восстановлен навес над крыльцом в Латышовской школе. На территории Кадошкинского муниципального района  в 2021 году продолжилась реализации региональных проектов «Современная школа», «Успех каждого ребёнка», «Поддержка семей, имеющих детей», «Цифровая образовательная среда» национального проекта «Образование».  Национальный проект «Образование» по-прежнему остается  одним из приоритетных направлений в развитии системы образования. На базе трех средних школ созданы Центры цифрового и гуманитарного профилей обучения «Точка роста». Поставлены цифровые лаборатории по таким предметам как физика, химия, биология, экология, а также наборы для робототехники. В сентябре 2021 года новая «Точка роста» распахнула свои двери для учащихся Кадошкинской школы.  На обеспечение общеобразовательных учреждений учебниками и учебными пособиями было потрачено 727,8рублей.
.</t>
  </si>
  <si>
    <t xml:space="preserve">
</t>
  </si>
  <si>
    <t xml:space="preserve">
</t>
  </si>
  <si>
    <t xml:space="preserve">1. Совершенствование бюджетного процесса, формирование бюджета Кадошкинского муниципального района на очередной финансовый год и на плановый период. 
1.1. Переход к программному бюджету.  В 2021 году составление и исполнение бюджета осуществлялось в "программном формате". 
1.2. Совершенствование бюджетного планирования.  Принимаемые расходные обязательства полностью обеспечиваются финансовыми средствами; 
1.3. Формирование проекта решения Совета депутатов о бюджете Кадошкинского муниципального района на очередной финансовый год, подготовка проектов о внесении изменений в утвержденный бюджет. Проект бюджета на очередной финансовый год ежегодно утверждается Советом депутатов, по мере внесения изменения в бюджет вносятся и соответствующие изменения в проект решения о бюджете Кадошкинского муниципального района; 
1.4.  Совершенствование процедур исполнения бюджета и отчетности о его исполнении. В 2021 году бюджетные обязательства исполнены на 95,7 % в связи с перераспределением финансирования. Отчет об исполнении бюджета сдается строго по графику (до 8 числа каждого месяца) 
Бюджет Кадошкинского  муниципального района  за 2021 год исполнен по доходам в сумме 135223,1 тыс. рублей, или на 99,2 % к годовым плановым назначениям, по расходам - в сумме 133553,9 тыс. рублей  или на 97,8 %, профицит бюджета составил 1669,2 тыс. рублей. 
Налоговые и неналоговые доходы бюджета Кадошкинского муниципального района  исполнены в сумме 29688,3 тыс. рублей, что составляет 103,2 % к годовым плановым назначениям. 
  2.  Развитие контроля за соблюдением бюджетного законодательства. 2.1.  осуществление внутреннего муниципального финансового контроля, финансового контроля в сфере закупок. Ведется работа по предупреждению нецелевого и неэффективного использования бюджетных средств.  
3. Совершенствование предоставления муниципальных услуг. 3.1. Повышение качества муниципальных услуг.    Бюджет района просчитывается строго по методике расчета доходной и расходной частей бюджета. Проект бюджета предусматривает сокращение расходов.  
4. Наращивание доходного потенциала, оптимизация бюджетных расходов. 4.1. Оптимизация бюджетных расходов.  В связи с тем, что в районе имеются малокомплектные школы неэффективные расходы остаются; 4.2.  Наращивание доходного потенциала. Налоговые и неналоговые доходы Кадошкинского  муниципального района исполнены за 2021 год на 103,2 %.    
5. Развитие информационных систем и ресурсов.  5.1. Оптимизация работы бесперебойной электронной сети финансового управления. В управлении поддерживается требуемый уровень надежности хранения данных; 5.2. Автоматизация процессов проектирования бюджета. В 2021 году продолжается работа с программой КС Хранилище; 5.3. Развитие автоматизированной информационной системы управления общественными финансами. В 2021 году продолжается работа по  внедрению "электронного бюджета"; 5.4. Укрепление материально-технической базы с целью реализации намеченных программ. В 2021 году приобреталась компьютерная техника на сумму 65,0 тыс.руб.
   6. Индикаторы реализации муниципальной программы:
1. Доля бюджетных расходов бюджета Кадошкинского муниципального района, формируемых в рамках муниципальных программ, в общем объеме расходов бюджета Кадошкинского муниципального района в отчетном финансовом году за 2021 год составляет 88,3 % (от планового значения 81,5 %)
2. Отклонение исполнения бюджета Кадошкинского муниципального района по расходам к утвержденному уровню – 3,0. Исполнение по расходам составляет 97,8 %. При плане 136580,7 тыс.руб. исполнение – 133553,9 тыс.. руб. 
3. Отклонение исполнения бюджета Кадошкинского муниципального района по доходам к утвержденному уровню – 1,1. Исполнение по доходам составляет 99,2 %. При плане 136274,6 тыс. руб. исполнение – 135223,1 тыс. руб. 
4. Соблюдение порядка и сроков составления и утверждения проекта бюджета Кадошкинского муниципального района. Отчет об исполнении бюджета сдается строго по графику (до 8 числа каждого месяца)
5. Соблюдение установленных бюджетным законодательством требований о составе отчетности об исполнении бюджета Кадошкинского муниципального района. Отчет составляется строго в соответствии с требованиями бюджетного законодательства.
6. Объем просроченной кредиторской задолженности по выплате заработной платы и пособий по социальной помощи населению за счет средств бюджета Кадошкинского муниципального района. Просроченная кредиторская задолженность по выплате заработной платы и пособий по социальной помощи населению отсутствует.
7. Уровень просроченной кредиторской задолженности бюджета Кадошкинского муниципального района. Просроченная кредиторская задолженность на 01.01.2022 года составляет 4545,2 тыс.руб.
8. Использование муниципальными учреждениями Кадошкинского муниципального района нормативно - подушевого финансирования услуг. Муниципальные учреждения используют нормативно - подушевого финансирования услуг.   
9. Темп роста налоговых и неналоговых доходов бюджета Кадошкинского муниципального района (по отношению к предыдущему году) не менее 10 % в сопоставимых условиях. Исполнение налоговых и неналоговых доходов за 2021 год к уровню 2020 года 118,3 %. Темп роста – 18,3.
10. Собираемость налогов и сборов. Собственные доходы бюджета Кадошкинского муниципального района  исполнены в сумме 29688,3 тыс. рублей, что составляет 103,2 % к годовым плановым назначениям. 
11. Доля основных этапов бюджетного процесса, формируемых в автоматизированной системе управления бюджетным процессом. Проектирование бюджета в 2021 году ведется в программе Проект SMART. Финансирование расходов ведется через программу СУФД. Роспись и изменения в бюджет ведется в программе BUDGET-SMART. Отчетность в программе SVOD-SMART.
12. Соблюдение соответствия параметров муниципального долга Кадошкинского муниципального района Республики Мордовия бюджетным ограничениям, определяемым законодательством Российской Федерации и Республики Мордовия. Соответствия параметров муниципального долга Кадошкинского муниципального района Республики Мордовия бюджетным ограничениям соблюдаются.
13. Просроченная задолженность по муниципальным долговым обязательствам Кадошкинского муниципального района. Просроченной задолженности нет.
14. Соответствие показателя «Доля расходов на обслуживание муниципального долга Кадошкинского муниципального района в общем объеме расходов районного бюджета Кадошкинского муниципального района» требованиям Бюджетного кодекса Российской Федерации. Предельный объем расходов на обслуживание муниципального долга не должен превышать 15 % объема расходов бюджета. В 2021 году предельный объем расходов на обслуживание муниципального долга составил 0,02 %. 
15. Отношение объема муниципального долга Кадошкинского муниципального района Республики Мордовия (без учета бюджетных кредитов) к доходам Кадошкинского муниципального района Республики Мордовия без учета безвозмездных поступлений не выше 100 %. В 2021 году отношение объема муниципального долга Кадошкинского муниципального района Республики Мордовия (без учета бюджетных кредитов) к доходам Кадошкинского муниципального района Республики Мордовия без учета безвозмездных поступлений составил 111,8 %. (Объем муниципального долга 33,2 млн.рублей, объем доходов без учета безвозмездных поступлений  - 29,7 млн.руб.)
16. Отношение фактического объема предоставленной дотации на выравнивание бюджетной обеспеченности к утвержденным бюджетным ассигнованиям в размере 100%
Степень реализации основных мероприятий за 2021 год составила 99,5 %; эффективность использования финансовых  средств составила 100,5 %; степень достижения целевых значений равна 82,7 %, общий уровень эффективности реализации Программы за 2021 год 83,1 %. 
</t>
  </si>
  <si>
    <t>Согласно мероприятиям в 2021 году проводилась работа по привлечению сельскохозяйственных организаций к участию на ярмарках на территории Республики Мордовия. В дкабре 2021 г.ООО "Хорошее дело" на ярмарке в г.Саранск реализовано маса КРС в количестве 500 кг, в пересчете на живой вес 1105 кг.                                                  В   результате реализации мероприятия   1)"Поддержка доходов сельскохозяйственных производителей в области растениеводства" сельскохохяйственным товаропроизводителям района были выделены субсидии:- на оказание несвязанной поддержки в области растениеводства в размере 539,0 тыс.руб.;-на возмещение производителям зерновых культур части затрат на производство и реализацию зерновых культур -220 тыс.руб.;2)в результате мероприятия "Развитие элитного семеноводства" достигнут показатель (посевная площадь зерновых-17662га,засеяно элитными семенами-6971га, доля 39,5%);Кроме того предоставлены субсидии на возмещение части затрат на приобретение элитных семян в размере 75 тыс. руб.;3) В рамках мероприятия "Поддержка доходов сельскохозяйственных производителей в области животноводства"                            сельскохозяйственным предприятиям выделялись субсидии на повышения продуктивности в молочном скотоводстве в размере 453,7 тыс.руб.; 4)В рамках мероприятия "Обновление парка сельскохозяйственной техники" в 2021 году ИП Главой КФХ Поташовым Р.З. приобретены 3 ед. техники: комбайн "Дон1500Б",трактор МТЗ-82; ЗУС-7К на сумму 1943 тыс рублей;                            Оценка эффективности использования финансовых средств не производилась, в связи с тем,что финансовые средства выделялись из уровней бюджетов РФ и РМ, напрямую через Министерство сельского хозяйства и продовольствия Республики Мордовия.                             Финансирование из местного бюджета по программе не предусмотрено. 5)в рамках мероприятия "Стимулирование обучения и закрпеления молодых специалистов в сельскохозяйственном производстве" из средств бюджета Республики Мордовия за счет предоставления субвенций бюджету Кадошкинского муниципального района студентам поступившим на сельскохозяйственныые специальности была предоставлена социальная выплата в виде доплаты к степендиям в размере 24,0 тыс.руб. Также в рамках данного мероприятия из бюджета Респуьлики Мордовия за счет предоставления субвенций бюджету Кадошкинского муниципаоьного района молодым специалистам трудоустроившимся в сельскохозяйственные организации предоставлялась компенсационная выплата в размере 70,0 тыс.руб. и ежемесячное пособие в размере 159 тыс.руб. Субвенция, запланированные в рамкахх данного мероприятия на 2021 год, и в соответствии с условиями Программы, по предоставлению стипендии студентам составили 45,1 тыс.руб., по предоставлению ежемесячной денежной выплаты-373,9 тыс.руб., по предоставлению компенсационной выплаты -271,1 тыс.рублей. Обаснованность вышеуказанного мероприятиия заключается в следующем: количество заявленных участников на 2021 год(11 чел)превышает фактическорое количество молодых специалисттов и студентов (5 чел). Так, заявлено студентов с высшим и средним образованием в количестве 3 человек, фактически осуществляют обучение 1 человек, по выплате ежемесячноых пособий молодым специалистам предусмотрено 5 чел., факт-3 чел.; на компенсационные выплаты заявлено 3 чел.; фактически получил выплаты за отчетный год1 чел. Сдледовательно расчет лимита произведен с учетом заявленных участников мероприятия.</t>
  </si>
  <si>
    <t>За 2021 год выплачено пенсии  муниципальным служащим на сумму 470,7 тысяч рублей, что составляет 100 % от планового назначения.
В 2021 году была выплачена субсидия социально ориентированной некоммерческой организации (АНО «Редакция газеты «Возрождение») в сумме 1600,0 тысяч рублей, что составляет 100 % от планового назначения.</t>
  </si>
  <si>
    <t xml:space="preserve">
</t>
  </si>
  <si>
    <t>1.Разработка и реализация совместных мероприятий по профилактике преступлений в Кадошкинском муниципальном районе-выполнено.            2.Проведение "Дня помощи детям" во всех образовательных организациях района-выполнено.                                       3.Проведение    мероприяйтий по приостановлению продажи крепких спиртных напитков, а также слабоалкогольной продукции на объектах торговли-выполнено.                                                                                    4.Проведение операции "Оружие" по изъятию из незаконного оборота путем добровольной сдачи населением, в том числе и на возмездной основе,незаконно хранящегося оружия, боеприпасов,взрывчатых веществ и взрывных уйстройств-выполнено.                                                             5.Привлечение к участию в охране общественного порядка общественные формирование правоохранительной направленности,добровольные-народные дружины-выполнено.                                          6.Проведение разъяснительной работы в СМИ-выполнено.                                                                                   7.Проведение комплексных оздоровительных агитационно-пропагандитских мероприятий-не выполнено.                                                                                   8.Проведение  "Для призывника"-выполнено.                 9.Принятие мер по предупреждению правонарушений и защите работников предприятий от преступных посягательств путем реализации дополнительных мер.                                                             10.Проведение выездных заседаний КДН и ЗП-выполнено.                                                                                 11.Проведение расширенных заседаний КДН и ЗП-выполнено.                                                                                  12.Проведение комплекса мероприяйтий организации отдыха подростков,проживающих в неблагополучных семьях,а также состоящих на учете в полиции и КДН и ЗП-выполнено.                                                                         13.Проведение мероприятий по обеспечению занятости подростков и период проведения летних каникул-выполнено.                                                               14.Проведение мероприятий по выявлению детей и подростков, не посещающих общеобразоватльную школу-выполнено.                                                                  15.Установка автономных пожарных извещателей в местах проживания многодетных семей,семей находящихся в социально-опасном положении-выполнено.                                                                                 16.Проведение мероприятий ко Дню защиты детей-выполнено.                                                                                 17.Проведение операции "Неблагополучная семья" -выполнено.                                                                                 18.Проведение мероприятий к Международному дню борьбы с наркоманией.                                                          19.Проведение мероприятий по установке систем видеонаблюдания в общественных местах- не выполнено.</t>
  </si>
  <si>
    <t xml:space="preserve">по результатам проведения мониторинга общественного мнения об эффективности муниципальной службы и результативности профессиональной служебной деятельности муниципальных служащих доля граждан, доверяющих муниципальным служащим увеличилась до 78 %;
- в течении года, в районной газете «Возрождение» было 3 публикации о деятельности органа местного самоуправления;
- глава Кадошкинского муниципального района Чаткин Андрей Викторович принимал участие в семинарах-совещаниях с руководителями органов местного самоуправления в Республике Мордовия;
- проведено 8 заседаний комиссии по соблюдению требований к служебному поведению муниципальных служащих администрации Кадошкинского муниципального района и урегулированию конфликта интересов;
- в 2021 году было проведено 2 семинара по вопросам борьбы с проявлениями коррупции на муниципальной службе;
- проводились учеба-семинары по изучению муниципальными служащими Кодекса этики и служебного поведения муниципальных служащих. </t>
  </si>
  <si>
    <t>Проведен районный конкурс "Одаренные дети - 2021" среди учащихся общеобразовательных учреждений. Добровольцы района приняли  участие во Всероссийском конкурсе - "Доброволец России  2021". Учащиеся образовательных учреждений участвовали во Всероссийских акциях: "Блокадный хлеб", "Дорога памяти", "Лица Победы", "Верии Герою имя", "Памяти Героев", "Письмо Победы".Волонтерские отряды участвовали в Республиканском молодежном форуме "Добро в Мордовии",в марафоне Добра в Республике Мордовия", в Международном форуме Волонтеров Победы. Волонтеры провели районную онлайн-акцию к месячнику пожилого человека "Их улыбки согревают сердца!". Ко дню добровольца волонтеры сняли ролик о волонтерской деятельности за 2021 год. Проведены добрые уроки: "Работа волонтерских отрядов по направлениям","Благотворительность и врлонтерская деятельность". Реализован муниципальный социально-патриотический проект "Создание книги памяти "Достойны имени героя". Проведены уроки мужества, посвещенные годовщине вывоза войск из Афганистана. Подготовлены и проведены конкурсы,еонцерты,праздники,направление на пропаганду здорового образа жизни,духовно-нравственного,гражданского,патриотического воспитания детей и молодежи. Молодые люди принимали участие в республиканском конкурсе "Открытка Победы". Прошли онлайн-акции: "Георгиевская ленточка", "Бессмертный полк", "Окна Победы". Проведены потриотические онлайн-мероприятия ко Дню России и Дню Российского флага. Организован и проведен торжественный смотр строя и песни среди учащихся общеобразовательных учреждений района ко Дню защитника. Проведены районные онлайн- конкурсы: "Детские мечты", "Золотая осень", "Моя мама самая хорошая!" Осуществлялась деятельность Совета ветеранов войны и труда по воспитанию подрастающего поколения. Созданы условия для поддержки деятельности молодежных и общественных организаций. Принимали участие в обучающихся семинарах и конференциях. Волонтеры акции взаимопомощи #Мывместе оказывали помощь пожилым. Ко Дню Победы  приняли участие в социально-значимом проекте "Вам родные!". На протяжении учебного года принимали участие в Республиканском Чемпионате "Что?Где?Когда?" Продолжена работа по реализации федеральной программы "Ты предприниматель". В рамках Федирального проекта Молодежного Парламента при Государственной Думе "Каждый день горжусь Россией!" в школах рацона проведены Всероссийские акции "Тест по истории Отечества" и "Тест по истории Великой Отечественной войны".</t>
  </si>
  <si>
    <t xml:space="preserve"> - проведение ежегодного мониторинга межэтнической и межконфессиональной ситуации в Кадошкинском муниципальном районе;
- анкетирование подростков, нуждающихся в социальной реабилитации, по проблемам межличностных и межнациональных отношений, по развитию самооценки и коммуникативных навыков;
- проведение информационной кампании, направленной на формирование общегражданской идентичности и межэтнической толерантности в Кадошкинском муниципальном районе;
- информационное сопровождение мероприятий в сфере образования, культуры, физической культуры, спорта и иных, в том числе массовых, направленных на профилактику экстремизма, развитие национальных культур и формирование толерантности в Кадошкинском муниципальном районе;
- поддержка республиканских газет "Мокшень правда", литературно-художественных журналов "Мокша" и детских национальных изданий в работе по повышению национального самосознания мордовского народа, проживающих на территории Кадошкинского муниципального района;
- проведение муниципального этапа республиканской олимпиады школьников по татарскому языку и татарской литературе;
- освещение в средствах массовой информации значимых этнических и религиозных праздников;
- распространение полиграфической продукции, электронных презентаций по вопросам межнациональных и межконфессиональных отношений в Кадошкинском муниципальном районе;
- подготовка цикла публикаций, формирующих уважительное отношение к представителям различных национальностей, проживающим в Кадошкинском муниципальном районе;
- проведение информационных кампаний, направленных на формирование общегражданской идентичности; 
- проведение районных совещаний с участием правоохранительных и других государственных органов по вопросам предупреждения межнациональных конфликтов, профилактики экстремизма на национальной и религиозной почве;
- привлечение к работе в совете по межнациональным и межконфессиональным отношениям при главе Кадошкинского  муниципального района представителей общественных объединений и религиозных организаций;
- обеспечение повышения эффективности взаимодействия учреждений культуры, образования, спорта, социальной защиты с ветеранской организацией, общественными объединениями, а также привлечение к воспитательному процессу представителей различных народов района, известных своими достижениями в профессиональной и общественной деятельности;
- анализ деятельности Совета по межнациональным и межконфессиональным отношения при главе Кадошкинского  муниципального района;
- проведение комплекса мероприятий (уроки "толерантности", классные часы, круглые столы, родительские собрания и т. д.) по профилактике и противодействию этническому и религиозному экстремизму;
- организация прохождения курсовой подготовки учителей родных языков и литературы на базе МРИО г. Саранск;
- организация и проведение спортивно-массовых мероприятий с подростками;
- организация и проведение для подростков, конкурсов детского творчества в рамках Дней национальной культуры, мероприятий по развитию традиционного народного искусства и ремесел разных национальностей, мероприятий, посвященных Международному дню толерантности, а также лекториев по вопросам профилактики ксенофобии, противодействия дискриминации и экстремизму;
- проведение  районного мероприятия, посвященного Дню мордовских языков;
- проведение церемоний государственной регистрации заключения брака и регистрации рождения (имянаречения) с элементами национального обряда и использованием сотрудниками ЗАГС администрации района костюмов с элементами национальной одежды;
- организация и проведение районной выставки народных умельцев Кадошкинского  муниципального района;
- организация и проведение комплекса мероприятий, посвященных русскому языку;
- участие в социологическом мониторинге состояния межнациональных отношений в Кадошкинском муниципальном районе по вопросам формирования общероссийской гражданской нации;
- распространение среди читателей на базе библиотек информационных материалов, содействующих повышению уровня толерантного сознания населения района;
- оформление информационных стендов в образовательных учреждениях, учреждениях дополнительного образования, спортивно-развлекательных учреждениях по профилактике национального  экстремизма среди подростков и молодежи;
- организована рубрика в районной газете "Возрождение" по этнонациональным и этноконфессиональным вопросам.
</t>
  </si>
  <si>
    <t xml:space="preserve">
Муниципальная программа «Противодействие коррупции в Кадошкинском муниципальном районе на 2021-2025 годы»  </t>
  </si>
  <si>
    <t xml:space="preserve">Обеспечение действенного функционирование комиссии по соблюдениютребований к служебному поведению муниципальных служащих и урегулированию конфликта интересов. 
Осуществление контроля за соблюдением лицами, замещающими должности муниципальной службы, требований законодательства Российской Федерации о противодействии коррупции, касающихся предотвращения и урегулирования конфликта интересов.                                         Организация работы по приему и первичной обработке справок о доходах, расходах, об имуществе и обязательствах имущественного характера, представляемых лицами, претендующих на замещение должностей муниципальной службы и руководителей муниципальных учреждений.                Осуществление комплекса организационных, разъяснительных и иных мер по соблюдению отдельными категориями лиц требований к служебному поведению, установленных нормативными правовыми актами Российской Федерации в целях противодействия коррупции.                                     Осуществление антикоррупционной экспертизы муниципальных нормативных правовых актов, их проектов и иных документов в целях выявления коррупциогенных факторов и последующего устранения таких факторов.       Мониторинг и выявление коррупционных рисков в деятельности органа местного самоуправления по размещению муниципальных заказов.                           Обобщение практики рассмотрения полученных в различных формах обращений граждан и организаций по фактам проявления коррупции и повышение результативности и эффективности этой работы .  Оптимизация предоставления органом местного самоуправления муниципальных услуг, а также внедрение в деятельность органа местного самоуправления административных регламентов.                                           Оптимизация предоставления органом местного самоуправления муниципальных услуг, а также внедрение в деятельность органа местного самоуправления административных регламентов .                           Совершенствование условий, процедур и механизмов муниципальных закупок.Обеспечение эффективного взаимодействия органа местного самоуправления со средствами массовой информации в сфере противодействия коррупции, в том числе оказание содействия средствам массовой информации в широком освещении мер по противодействию коррупции, принимаемых органом местного самоуправления .                                 Осуществление мер по созданию эффективной системы обратной связи, позволяющей гражданам и организациям информировать о фактах коррупции в органе местного самоуправления или нарушениях требований к служебному поведению лицами, замещающими должности муниципальной службы. </t>
  </si>
  <si>
    <t xml:space="preserve">Доля органов местного самоуправления Кадошкинского муниципального района, принявших антикоррупционные программы </t>
  </si>
  <si>
    <t xml:space="preserve">Доля проектов нормативных правовых актов администрации Кадошкинского муниципального района, прошедших антикоррупционную экспертизу в % от общего числа  </t>
  </si>
  <si>
    <t xml:space="preserve">Число муниципальных служащих, прошедших антикоррупционное обучение </t>
  </si>
  <si>
    <t xml:space="preserve">количество аналитических материалов антикоррупционной направленности, размещенных в районной газете и на сайте  </t>
  </si>
  <si>
    <t xml:space="preserve"> В 2021 году обновлен Реестр туристических ресурсов Кадошкинского муниципального района Республики Мордовия.                          Создание интернет-сайта района с полным обзором туристических мест перенесен на 2022 год.                                                            Фактически организованы и проведены следующе культурно-досуговые и массовые мероприятия:                                                      1.Республиканский фестиваль народного творчества "Шумбрат,Мордовия!;                                                         2.Массово народное гуляние "Широкая масленица";                                                         3.Творческий конкурс "Мисс и Мистер района";                                                              4.Зональный фестиваль военно-патриотической песни "Афганское эхо";                                                                  5.Районый фестиваль национальных культур "В семье единой";                                                                               6.Торжественное мероприятие и концерт,посвещенное "Дню поселка";                                                         7.Республиканская выставка  сельхозпредприятий района "День полня";                                                                 8.Конкурсно-развлекательная программа, посвещенная Международому дню защиты детей;                                                                   9.Мероприятие, посвещенное Дню семьи,любви и верности;                                                                            10.Открытие летнего спортивного сезона;                                 11.Конкурсно-развлекательная программа, посвещенная Дню молодежи;                                                                      12.День Защитника Отечества;                          13.Международный женский день;                       14.Праздник Весны и Труда;                                                      15.Торжественное мероприятие,посвещенное Дню учителя;                                                                                       16.День работника сельского хозяйства и перерабатывающей промышленности;                                   17.День пожилых людей;                                                              18.День Народного  единства;                                                    19.День Матери;                                                                               20.Митинг, торжественное мероприятие посвещенное празднованию Дня Победы в ВОв 1941-1945 гг;                21.Конкурс военно-патриотической песни "Цена Победы!";                                                                                            22.Митинг, посвещенный Дню памяти и скорби;                 23.Детская новогодняя развлекательная программа "Новогодние приключения возле елки";                                 24.Встреча Нового года;                                                               25.Конкурсно-развлекательная программа "Старый новый год".                                                                                                         В  2021 году были выделены деньги на комплектование книжного фонда МБУК "Центральная библиотека Кадошкинского муниципального района в сумме 201388,89 рублей.                               </t>
  </si>
  <si>
    <r>
      <rPr>
        <sz val="18"/>
        <rFont val="Times New Roman"/>
        <family val="1"/>
        <charset val="204"/>
      </rPr>
      <t xml:space="preserve">Консультирование субъектов малого и среднего предпринимательства по вопросам ведения предпринимательской деятельности 
Информирование бизнес-сообщества об объектах инфраструктуры поддержки малого и среднего предпринимательства                                                                      Оказание имущественной поддержки субъектам малого и среднего предпринимательства                                                   Оказание информациооной поддержки субъектам малого и среднего предпринимательства                                                Формирование и ведение сводного реестра субъектов малого и среднего предпринимательства-получателей поддержки                                                                                           Организация проведения семинаров,"круглых столов",совещаний по вопросам предпринимательской деятельности                                                                                       Осуществление закупок у субъектов малого и среднего предпринимательства в объеме не менее чем пятнадцатьт процентов совокупного годового объема закупок,рассчитанного в соответствии со ст.30 Федерального закона от 5 апреля 2013 года №44-ФЗ "О контрактной системе в сфере закупок для государственных и муниципальных нужд"                          Повышение квалификации муниципальных служащих, курирующих вопросы развития и поддержки малого и среднего предпринимательства.                                              Участие представителей администрации в региональных мероприятиях по обмену опытом в сфере деятельности малого и среднего предпринимательства, поездка в командировки.Проведение профессиональных праздников "День российского предпринимательства","День торговли" Осуществление отбора кандидатов среди предпринимателей района в ежегодном республиканском конкурсе "Лучшие товары Мордовии" регионального этапа Всероссийского конкурса Программ "100 лучших товаров России" Предоставление информации для публикации в средствах массовой информации(районной газете)материалов о работе в достижениях представителей малого и сренего бизнеса  Организация участия представителей малого и среднего бизнеса на ярмарках,проводимых на территории Республики Мордовия                                          Оказание содействия в получении юридическими и физическими лицами необходимого количества мест размещения нестанционарных торговых объектах и объектов для осуществлении развозной торговли,торговых мест на ярмарках в розничных рынках Продление договоров на размещение нестационарных торговых объектах и объектов для осуществления развозной торговли без проведения торгов Обеспечение максимальной доступности торговых объектов для населения,увеличение ассортимента и разнообразия товаров,предлагаемых к реализации юридическими и физическими лицами Оказание содействия открытию юридическими и физическими лицами новых торговых объектов и объектов для осуществлении развозной торговли,а также представления компенсационных маст для размещения таких торговых объектах Обеспечение крестьянским(фермерским) хозяйствам, а также гражданам, ведущим личное подсобное хозяйство,занимающимся садоводством,огородничеством,осуществляющим заготовку пищевых лесных ресурсов,возможности реализации указанной продукции в местах с высокой проходимостью,специально отведенных органами местного самоуправления,в том числе с использованием объектов для осуществления торговли Обеспечение развития розничных ярморок,устранив излишнее администрирование их деятельности,в том числе ограничения по ассортименту реализуемой продукции Информирование населения и хозяйствующих субъектов о новых возможностях для розничного сбыта товаров Проведение мониторинга обеспечности населения услугами торговли с выявлением "проблемных зон",которые необходимо охватить выездной торговли Проведение мониторинга цен на потребительские товары и услуги Проведение оперативного мониторинга и контроля,за состоянием рынка сельскохозяйственной продукции,сырья и продовольствия Проведение мониторинга обеспеченности населения площадью торговых объектов с выявлением проблемных территорий Мониторинг финансово-экономического состояния организаций потребительского рынка,уровня собираемости налогов     Содействие республиканским товаропроизводителям в развитии фирменной оптово-розничной торговли    </t>
    </r>
    <r>
      <rPr>
        <sz val="14"/>
        <rFont val="Times New Roman"/>
        <family val="1"/>
        <charset val="204"/>
      </rPr>
      <t xml:space="preserve">                                                        </t>
    </r>
  </si>
  <si>
    <t>Количество ярмарок выходного дня,проведенных в год,единиц</t>
  </si>
  <si>
    <t>Обеспеченность площадью стационарных торговых объектов в расчете на 1000 человек,кв.м.</t>
  </si>
  <si>
    <t>Обеспеченность торговыми павильонами и киосками по продаже продтоваров и сельскохозяйственной продукции (ед.на10000 человек)</t>
  </si>
  <si>
    <t>Фактически организовано и проведено 22 спортивных мероприятий и соревнований. Среди них:                                                         Открытый районный турнир по настольному тенесу на призы спортивной школы - январь.Районый турнир по шашкам и шахматам.  Районая массовая лыжная гонка "Лыжня России-2021"- февраль. Районый турнир по валейболу , посвещенный "Дню защитника Отечества"- февраль.                     Первенство РМ по футболу среди взрослых, молодежых команд и команд ветеранов.        Фестиваль ГТО среди учащихся 2-3 ступени.Первенство Кадошкинского района по волейболу. Открытие  летнего спортивного сезона под эгидой "Единой России". Кубок по мини-футболу на призы Главы Кадошкинского района . День физкультурника . Летние спортивные сельские игры. Соревнования по бегу памяти учителя физкультуры -  Тереханова В.А</t>
  </si>
  <si>
    <t>11.Производство молока в хозяйствах всех категорий,тыс.тонн</t>
  </si>
  <si>
    <t>12.Продуктивность коров в сельскохозяйственных организациях, крестьянских(фермерских) хозяйствах,включая индивидуальных предпринимателей,килограмм</t>
  </si>
  <si>
    <t>13.Количество новых постоянных рабочих мест,созданных в крестьянских(фермерских)хозяйствах,осуществивших проекты создания и развития своих хозяйств с помощью государственной поддержки,человек</t>
  </si>
  <si>
    <t>14.Поголовья крупного рогатого скота всех категорий,голов</t>
  </si>
  <si>
    <t>16.Количество специалистов,прошедших профессиональную подготовку,переподготовку и повышение квалификации по аграрным направлениям,человек</t>
  </si>
  <si>
    <t>17.Доля молодых специалистов,в общей численности квалифицированных специалистов сельскохозяйственных организаций,%</t>
  </si>
  <si>
    <t>18.Количество студентов,заключивших в текущем году договора о предоставлении аграрной стипендии в соответствии с Постановлением Правительства Республики Мордовия от 22 июня 2015 г. №381,человек</t>
  </si>
  <si>
    <t>19.Количество молодых специалистов,заключивших в текущем году договора о предоставлении молодому специалисту пособия и подъемные в соответсвии с Постановлением Республики Мордовия от 22 июня 2015г.№381,человек</t>
  </si>
  <si>
    <t>20.Количество абитуриентов,направленных для поступления в текущем году на сельскохозяйственные специальности и направления подготовки:"Аграномия","Зоотехния","Ветеринария","Технология производства и переработки сельскохозяйственной продукции","Агроинженерия","Механизация сельского хозяйства",человек</t>
  </si>
  <si>
    <t xml:space="preserve">Муниципальная  программа
 «Гармонизация межнациональных и межконфессиональных отношений в  Кадошкинском  муниципальном районе на 2014-2024 годы» 
</t>
  </si>
  <si>
    <t>Число основных мероприятий, запланированных к реализации в 2021 г., единиц</t>
  </si>
  <si>
    <t>Информация по выполнению основных мероприятий за 2021 год</t>
  </si>
  <si>
    <t>Объем финансовых средств, запланированный по программе на                                                                                                                                                                                          2021 г., тыс. рублей</t>
  </si>
  <si>
    <t>Фактически освоенный объем финансирования программы за 2021 г., тыс. рублей</t>
  </si>
  <si>
    <t>Целевое значение на 2021 г.</t>
  </si>
  <si>
    <t>Фактическое значение за 2021 г.</t>
  </si>
  <si>
    <r>
      <t xml:space="preserve"> </t>
    </r>
    <r>
      <rPr>
        <b/>
        <sz val="20"/>
        <color indexed="8"/>
        <rFont val="Times New Roman"/>
        <family val="1"/>
        <charset val="204"/>
      </rPr>
      <t>эффективность реализации программы оценить невозможно, в связи с отсутствием финансирования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</si>
</sst>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р_._-;\-* #,##0.00_р_._-;_-* &quot;-&quot;??_р_._-;_-@_-"/>
    <numFmt numFmtId="164" formatCode="#,##0.0_ ;\-#,##0.0\ "/>
    <numFmt numFmtId="165" formatCode="0.0"/>
    <numFmt numFmtId="166" formatCode="_(* #,##0.00_);_(* \(#,##0.00\);_(* &quot;-&quot;??_);_(@_)"/>
    <numFmt numFmtId="167" formatCode="_-* #,##0.0_р_._-;\-* #,##0.0_р_._-;_-* &quot;-&quot;?_р_._-;_-@_-"/>
    <numFmt numFmtId="168" formatCode="_-* #,##0.00_р_._-;\-* #,##0.00_р_._-;_-* &quot;-&quot;?_р_._-;_-@_-"/>
    <numFmt numFmtId="169" formatCode="0.0%"/>
    <numFmt numFmtId="170" formatCode="#,##0.00_ ;\-#,##0.00\ "/>
    <numFmt numFmtId="171" formatCode="0.000"/>
    <numFmt numFmtId="172" formatCode="#,##0.0"/>
  </numFmts>
  <fonts count="5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color indexed="8"/>
      <name val="Times New Roman"/>
      <family val="1"/>
      <charset val="204"/>
    </font>
    <font>
      <sz val="12"/>
      <name val="Times New Roman"/>
      <family val="1"/>
      <charset val="204"/>
    </font>
    <font>
      <b/>
      <sz val="12"/>
      <name val="Times New Roman"/>
      <family val="1"/>
      <charset val="204"/>
    </font>
    <font>
      <sz val="11"/>
      <color indexed="8"/>
      <name val="Calibri"/>
      <family val="2"/>
      <charset val="204"/>
    </font>
    <font>
      <sz val="13"/>
      <name val="Times New Roman"/>
      <family val="1"/>
      <charset val="204"/>
    </font>
    <font>
      <sz val="12"/>
      <color indexed="10"/>
      <name val="Calibri"/>
      <family val="2"/>
      <charset val="204"/>
    </font>
    <font>
      <sz val="12"/>
      <name val="Calibri"/>
      <family val="2"/>
      <charset val="204"/>
    </font>
    <font>
      <sz val="10"/>
      <name val="Arial"/>
      <family val="2"/>
      <charset val="204"/>
    </font>
    <font>
      <sz val="16"/>
      <color indexed="8"/>
      <name val="Times New Roman"/>
      <family val="1"/>
      <charset val="204"/>
    </font>
    <font>
      <sz val="12"/>
      <color indexed="8"/>
      <name val="Times New Roman"/>
      <family val="1"/>
      <charset val="204"/>
    </font>
    <font>
      <sz val="14"/>
      <color indexed="8"/>
      <name val="Times New Roman"/>
      <family val="1"/>
      <charset val="204"/>
    </font>
    <font>
      <sz val="11"/>
      <color indexed="8"/>
      <name val="Calibri"/>
      <family val="2"/>
    </font>
    <font>
      <sz val="14"/>
      <color indexed="8"/>
      <name val="Calibri"/>
      <family val="2"/>
    </font>
    <font>
      <sz val="16"/>
      <color indexed="8"/>
      <name val="Calibri"/>
      <family val="2"/>
    </font>
    <font>
      <sz val="12"/>
      <color indexed="8"/>
      <name val="Calibri"/>
      <family val="2"/>
    </font>
    <font>
      <sz val="12"/>
      <color indexed="9"/>
      <name val="Calibri"/>
      <family val="2"/>
    </font>
    <font>
      <sz val="12"/>
      <color indexed="8"/>
      <name val="Calibri"/>
      <family val="2"/>
      <charset val="204"/>
    </font>
    <font>
      <b/>
      <sz val="12"/>
      <color indexed="8"/>
      <name val="Times New Roman"/>
      <family val="1"/>
      <charset val="204"/>
    </font>
    <font>
      <sz val="11"/>
      <color theme="1"/>
      <name val="Calibri"/>
      <family val="2"/>
      <charset val="204"/>
      <scheme val="minor"/>
    </font>
    <font>
      <b/>
      <sz val="22"/>
      <color indexed="8"/>
      <name val="Times New Roman"/>
      <family val="1"/>
      <charset val="204"/>
    </font>
    <font>
      <b/>
      <sz val="16"/>
      <name val="Times New Roman"/>
      <family val="1"/>
      <charset val="204"/>
    </font>
    <font>
      <b/>
      <sz val="16"/>
      <color indexed="8"/>
      <name val="Times New Roman"/>
      <family val="1"/>
      <charset val="204"/>
    </font>
    <font>
      <b/>
      <sz val="18"/>
      <name val="Times New Roman"/>
      <family val="1"/>
      <charset val="204"/>
    </font>
    <font>
      <b/>
      <sz val="18"/>
      <color indexed="8"/>
      <name val="Times New Roman"/>
      <family val="1"/>
      <charset val="204"/>
    </font>
    <font>
      <sz val="18"/>
      <color theme="1"/>
      <name val="Times New Roman"/>
      <family val="1"/>
      <charset val="204"/>
    </font>
    <font>
      <sz val="18"/>
      <name val="Times New Roman"/>
      <family val="1"/>
      <charset val="204"/>
    </font>
    <font>
      <sz val="18"/>
      <color indexed="8"/>
      <name val="Times New Roman"/>
      <family val="1"/>
      <charset val="204"/>
    </font>
    <font>
      <sz val="18"/>
      <color theme="1"/>
      <name val="Calibri"/>
      <family val="2"/>
      <scheme val="minor"/>
    </font>
    <font>
      <sz val="18"/>
      <color indexed="8"/>
      <name val="Calibri"/>
      <family val="2"/>
      <charset val="204"/>
    </font>
    <font>
      <b/>
      <sz val="18"/>
      <color theme="1"/>
      <name val="Times New Roman"/>
      <family val="1"/>
      <charset val="204"/>
    </font>
    <font>
      <sz val="18"/>
      <color indexed="8"/>
      <name val="Calibri"/>
      <family val="2"/>
    </font>
    <font>
      <sz val="18"/>
      <color rgb="FF000000"/>
      <name val="Calibri"/>
      <family val="2"/>
      <charset val="204"/>
    </font>
    <font>
      <sz val="18"/>
      <color rgb="FF000000"/>
      <name val="Times New Roman"/>
      <family val="1"/>
      <charset val="204"/>
    </font>
    <font>
      <b/>
      <sz val="18"/>
      <color rgb="FF000000"/>
      <name val="Times New Roman"/>
      <family val="1"/>
      <charset val="204"/>
    </font>
    <font>
      <b/>
      <sz val="18"/>
      <color rgb="FF000000"/>
      <name val="Calibri"/>
      <family val="2"/>
      <charset val="204"/>
    </font>
    <font>
      <vertAlign val="superscript"/>
      <sz val="18"/>
      <color indexed="8"/>
      <name val="Times New Roman"/>
      <family val="1"/>
      <charset val="204"/>
    </font>
    <font>
      <b/>
      <sz val="18"/>
      <color indexed="8"/>
      <name val="Calibri"/>
      <family val="2"/>
      <charset val="204"/>
    </font>
    <font>
      <b/>
      <sz val="18"/>
      <color theme="1"/>
      <name val="Calibri"/>
      <family val="2"/>
      <scheme val="minor"/>
    </font>
    <font>
      <sz val="20"/>
      <color indexed="8"/>
      <name val="Times New Roman"/>
      <family val="1"/>
      <charset val="204"/>
    </font>
    <font>
      <sz val="20"/>
      <color indexed="8"/>
      <name val="Calibri"/>
      <family val="2"/>
      <charset val="204"/>
    </font>
    <font>
      <sz val="20"/>
      <name val="Times New Roman"/>
      <family val="1"/>
      <charset val="204"/>
    </font>
    <font>
      <sz val="22"/>
      <color indexed="8"/>
      <name val="Times New Roman"/>
      <family val="1"/>
      <charset val="204"/>
    </font>
    <font>
      <sz val="16"/>
      <name val="Times New Roman"/>
      <family val="1"/>
      <charset val="204"/>
    </font>
    <font>
      <sz val="11"/>
      <color indexed="8"/>
      <name val="Calibri"/>
      <family val="2"/>
      <charset val="1"/>
    </font>
    <font>
      <sz val="16"/>
      <color theme="1"/>
      <name val="Times New Roman"/>
      <family val="1"/>
      <charset val="204"/>
    </font>
    <font>
      <sz val="14"/>
      <name val="Times New Roman"/>
      <family val="1"/>
      <charset val="204"/>
    </font>
    <font>
      <b/>
      <sz val="20"/>
      <color indexed="8"/>
      <name val="Times New Roman"/>
      <family val="1"/>
      <charset val="204"/>
    </font>
  </fonts>
  <fills count="7">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51"/>
        <bgColor indexed="64"/>
      </patternFill>
    </fill>
    <fill>
      <patternFill patternType="solid">
        <fgColor theme="0"/>
        <bgColor indexed="64"/>
      </patternFill>
    </fill>
    <fill>
      <patternFill patternType="solid">
        <fgColor theme="0"/>
        <bgColor indexed="26"/>
      </patternFill>
    </fill>
  </fills>
  <borders count="7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thick">
        <color rgb="FF000000"/>
      </left>
      <right style="medium">
        <color rgb="FF000000"/>
      </right>
      <top/>
      <bottom/>
      <diagonal/>
    </border>
    <border>
      <left style="thick">
        <color rgb="FF000000"/>
      </left>
      <right style="medium">
        <color rgb="FF000000"/>
      </right>
      <top/>
      <bottom style="thick">
        <color rgb="FF000000"/>
      </bottom>
      <diagonal/>
    </border>
    <border>
      <left style="medium">
        <color rgb="FF000000"/>
      </left>
      <right style="medium">
        <color rgb="FF000000"/>
      </right>
      <top/>
      <bottom/>
      <diagonal/>
    </border>
    <border>
      <left style="medium">
        <color rgb="FF000000"/>
      </left>
      <right style="medium">
        <color rgb="FF000000"/>
      </right>
      <top/>
      <bottom style="thick">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ck">
        <color rgb="FF000000"/>
      </right>
      <top/>
      <bottom/>
      <diagonal/>
    </border>
    <border>
      <left style="medium">
        <color rgb="FF000000"/>
      </left>
      <right style="thick">
        <color rgb="FF000000"/>
      </right>
      <top/>
      <bottom style="thick">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ck">
        <color rgb="FF000000"/>
      </bottom>
      <diagonal/>
    </border>
    <border>
      <left/>
      <right/>
      <top/>
      <bottom style="thick">
        <color rgb="FF000000"/>
      </bottom>
      <diagonal/>
    </border>
    <border>
      <left/>
      <right style="medium">
        <color rgb="FF000000"/>
      </right>
      <top/>
      <bottom style="thick">
        <color rgb="FF000000"/>
      </bottom>
      <diagonal/>
    </border>
    <border>
      <left style="medium">
        <color rgb="FF000000"/>
      </left>
      <right/>
      <top style="medium">
        <color rgb="FF000000"/>
      </top>
      <bottom style="thick">
        <color rgb="FF000000"/>
      </bottom>
      <diagonal/>
    </border>
    <border>
      <left/>
      <right/>
      <top style="medium">
        <color rgb="FF000000"/>
      </top>
      <bottom style="thick">
        <color rgb="FF000000"/>
      </bottom>
      <diagonal/>
    </border>
    <border>
      <left/>
      <right style="medium">
        <color rgb="FF000000"/>
      </right>
      <top style="medium">
        <color rgb="FF000000"/>
      </top>
      <bottom style="thick">
        <color rgb="FF000000"/>
      </bottom>
      <diagonal/>
    </border>
    <border>
      <left style="thick">
        <color rgb="FF000000"/>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thick">
        <color rgb="FF000000"/>
      </right>
      <top style="medium">
        <color indexed="64"/>
      </top>
      <bottom/>
      <diagonal/>
    </border>
    <border>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ck">
        <color rgb="FF000000"/>
      </top>
      <bottom/>
      <diagonal/>
    </border>
    <border>
      <left style="thin">
        <color indexed="64"/>
      </left>
      <right style="medium">
        <color indexed="64"/>
      </right>
      <top style="thick">
        <color rgb="FF000000"/>
      </top>
      <bottom/>
      <diagonal/>
    </border>
  </borders>
  <cellStyleXfs count="406">
    <xf numFmtId="0" fontId="0"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cellStyleXfs>
  <cellXfs count="554">
    <xf numFmtId="0" fontId="0" fillId="0" borderId="0" xfId="0"/>
    <xf numFmtId="0" fontId="22" fillId="0" borderId="0" xfId="2"/>
    <xf numFmtId="0" fontId="4" fillId="2" borderId="1" xfId="2" applyFont="1" applyFill="1" applyBorder="1" applyAlignment="1">
      <alignment horizontal="center" vertical="center" wrapText="1"/>
    </xf>
    <xf numFmtId="0" fontId="6" fillId="3" borderId="2" xfId="2" applyFont="1" applyFill="1" applyBorder="1" applyAlignment="1">
      <alignment horizontal="center" vertical="center" textRotation="90" wrapText="1"/>
    </xf>
    <xf numFmtId="164" fontId="6" fillId="4" borderId="2" xfId="106" applyNumberFormat="1" applyFont="1" applyFill="1" applyBorder="1" applyAlignment="1">
      <alignment horizontal="center" vertical="center"/>
    </xf>
    <xf numFmtId="165" fontId="6" fillId="4" borderId="2" xfId="106" applyNumberFormat="1" applyFont="1" applyFill="1" applyBorder="1" applyAlignment="1">
      <alignment horizontal="center" vertical="center" wrapText="1"/>
    </xf>
    <xf numFmtId="2" fontId="6" fillId="4" borderId="2" xfId="106" applyNumberFormat="1" applyFont="1" applyFill="1" applyBorder="1" applyAlignment="1">
      <alignment horizontal="center" vertical="center"/>
    </xf>
    <xf numFmtId="16" fontId="5" fillId="3" borderId="2" xfId="2" applyNumberFormat="1" applyFont="1" applyFill="1" applyBorder="1" applyAlignment="1">
      <alignment horizontal="center" vertical="center" textRotation="90" wrapText="1"/>
    </xf>
    <xf numFmtId="164" fontId="5" fillId="3" borderId="2" xfId="106" applyNumberFormat="1" applyFont="1" applyFill="1" applyBorder="1" applyAlignment="1">
      <alignment horizontal="center" vertical="center" wrapText="1"/>
    </xf>
    <xf numFmtId="164" fontId="5" fillId="0" borderId="2" xfId="106" applyNumberFormat="1" applyFont="1" applyBorder="1" applyAlignment="1">
      <alignment horizontal="center" vertical="center" wrapText="1"/>
    </xf>
    <xf numFmtId="165" fontId="6" fillId="3" borderId="2" xfId="106" applyNumberFormat="1" applyFont="1" applyFill="1" applyBorder="1" applyAlignment="1">
      <alignment horizontal="center" vertical="center" wrapText="1"/>
    </xf>
    <xf numFmtId="2" fontId="6" fillId="3" borderId="2" xfId="106" applyNumberFormat="1" applyFont="1" applyFill="1" applyBorder="1" applyAlignment="1">
      <alignment horizontal="center" vertical="center"/>
    </xf>
    <xf numFmtId="164" fontId="5" fillId="0" borderId="2" xfId="106" applyNumberFormat="1" applyFont="1" applyBorder="1" applyAlignment="1">
      <alignment horizontal="center" vertical="center"/>
    </xf>
    <xf numFmtId="2" fontId="5" fillId="3" borderId="2" xfId="106" applyNumberFormat="1" applyFont="1" applyFill="1" applyBorder="1" applyAlignment="1">
      <alignment horizontal="center" vertical="center"/>
    </xf>
    <xf numFmtId="0" fontId="5" fillId="3" borderId="2" xfId="2" applyFont="1" applyFill="1" applyBorder="1" applyAlignment="1">
      <alignment horizontal="center" vertical="center" textRotation="90" wrapText="1"/>
    </xf>
    <xf numFmtId="0" fontId="4" fillId="0" borderId="3" xfId="2" applyFont="1" applyBorder="1" applyAlignment="1">
      <alignment horizontal="center" vertical="center" wrapText="1"/>
    </xf>
    <xf numFmtId="2" fontId="6" fillId="3" borderId="3" xfId="106" applyNumberFormat="1" applyFont="1" applyFill="1" applyBorder="1" applyAlignment="1">
      <alignment horizontal="center" vertical="center"/>
    </xf>
    <xf numFmtId="2" fontId="6" fillId="3" borderId="4" xfId="106" applyNumberFormat="1" applyFont="1" applyFill="1" applyBorder="1" applyAlignment="1">
      <alignment horizontal="center" vertical="center"/>
    </xf>
    <xf numFmtId="49" fontId="4" fillId="2" borderId="1" xfId="2" applyNumberFormat="1" applyFont="1" applyFill="1" applyBorder="1" applyAlignment="1">
      <alignment horizontal="center" vertical="center" wrapText="1"/>
    </xf>
    <xf numFmtId="0" fontId="13" fillId="0" borderId="0" xfId="0" applyFont="1" applyAlignment="1">
      <alignment vertical="top"/>
    </xf>
    <xf numFmtId="0" fontId="13" fillId="0" borderId="0" xfId="0" applyFont="1" applyAlignment="1">
      <alignment vertical="center"/>
    </xf>
    <xf numFmtId="2" fontId="6" fillId="3" borderId="1" xfId="106" applyNumberFormat="1" applyFont="1" applyFill="1" applyBorder="1" applyAlignment="1">
      <alignment horizontal="center" vertical="center"/>
    </xf>
    <xf numFmtId="0" fontId="5" fillId="3" borderId="3" xfId="2" applyFont="1" applyFill="1" applyBorder="1" applyAlignment="1">
      <alignment horizontal="center" vertical="center"/>
    </xf>
    <xf numFmtId="0" fontId="14" fillId="0" borderId="0" xfId="0" applyFont="1"/>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4" fillId="2" borderId="2" xfId="57" applyFont="1" applyFill="1" applyBorder="1" applyAlignment="1">
      <alignment horizontal="center" vertical="center" wrapText="1"/>
    </xf>
    <xf numFmtId="0" fontId="16" fillId="0" borderId="0" xfId="0" applyFont="1"/>
    <xf numFmtId="167" fontId="17" fillId="0" borderId="0" xfId="0" applyNumberFormat="1" applyFont="1"/>
    <xf numFmtId="0" fontId="17" fillId="0" borderId="0" xfId="0" applyFont="1"/>
    <xf numFmtId="0" fontId="18" fillId="0" borderId="0" xfId="0" applyFont="1"/>
    <xf numFmtId="0" fontId="19" fillId="0" borderId="0" xfId="0" applyFont="1"/>
    <xf numFmtId="0" fontId="20" fillId="0" borderId="0" xfId="2" applyFont="1"/>
    <xf numFmtId="0" fontId="19" fillId="0" borderId="0" xfId="2" applyFont="1"/>
    <xf numFmtId="167" fontId="19" fillId="0" borderId="0" xfId="2" applyNumberFormat="1" applyFont="1"/>
    <xf numFmtId="0" fontId="4" fillId="2" borderId="5" xfId="57" applyFont="1" applyFill="1" applyBorder="1" applyAlignment="1">
      <alignment horizontal="center" vertical="center" wrapText="1"/>
    </xf>
    <xf numFmtId="0" fontId="4" fillId="2" borderId="0" xfId="57" applyFont="1" applyFill="1" applyBorder="1" applyAlignment="1">
      <alignment horizontal="center" vertical="center" wrapText="1"/>
    </xf>
    <xf numFmtId="0" fontId="19" fillId="0" borderId="0" xfId="2" applyFont="1" applyBorder="1"/>
    <xf numFmtId="0" fontId="20" fillId="0" borderId="0" xfId="2" applyFont="1" applyBorder="1"/>
    <xf numFmtId="0" fontId="4" fillId="0" borderId="0" xfId="57" applyFont="1" applyFill="1" applyBorder="1" applyAlignment="1">
      <alignment horizontal="center" vertical="center" wrapText="1"/>
    </xf>
    <xf numFmtId="0" fontId="0" fillId="0" borderId="0" xfId="0"/>
    <xf numFmtId="0" fontId="0" fillId="0" borderId="0" xfId="0"/>
    <xf numFmtId="0" fontId="0" fillId="0" borderId="0" xfId="0"/>
    <xf numFmtId="0" fontId="4" fillId="0" borderId="0" xfId="2" applyFont="1" applyFill="1" applyBorder="1" applyAlignment="1">
      <alignment horizontal="center" vertical="top" wrapText="1"/>
    </xf>
    <xf numFmtId="0" fontId="21" fillId="5" borderId="0" xfId="2" applyFont="1" applyFill="1" applyBorder="1" applyAlignment="1">
      <alignment horizontal="center" vertical="top" wrapText="1"/>
    </xf>
    <xf numFmtId="0" fontId="0" fillId="0" borderId="0" xfId="0"/>
    <xf numFmtId="0" fontId="0" fillId="5" borderId="0" xfId="0" applyFill="1" applyBorder="1"/>
    <xf numFmtId="0" fontId="21" fillId="5" borderId="0" xfId="57" applyFont="1" applyFill="1" applyBorder="1" applyAlignment="1">
      <alignment horizontal="left" vertical="center" wrapText="1"/>
    </xf>
    <xf numFmtId="0" fontId="5" fillId="5" borderId="0" xfId="2" applyFont="1" applyFill="1" applyBorder="1" applyAlignment="1">
      <alignment horizontal="center" vertical="top" wrapText="1"/>
    </xf>
    <xf numFmtId="0" fontId="20" fillId="5" borderId="0" xfId="2" applyFont="1" applyFill="1" applyBorder="1" applyAlignment="1">
      <alignment horizontal="center" vertical="top"/>
    </xf>
    <xf numFmtId="0" fontId="4" fillId="5" borderId="0" xfId="2" applyFont="1" applyFill="1" applyBorder="1" applyAlignment="1">
      <alignment horizontal="left" vertical="top" wrapText="1"/>
    </xf>
    <xf numFmtId="0" fontId="24" fillId="5" borderId="2" xfId="2" applyFont="1" applyFill="1" applyBorder="1" applyAlignment="1">
      <alignment horizontal="center" vertical="center" wrapText="1"/>
    </xf>
    <xf numFmtId="0" fontId="25" fillId="0" borderId="2" xfId="57" applyFont="1" applyFill="1" applyBorder="1" applyAlignment="1">
      <alignment horizontal="center" vertical="center" wrapText="1"/>
    </xf>
    <xf numFmtId="0" fontId="24" fillId="0" borderId="2" xfId="57" applyFont="1" applyFill="1" applyBorder="1" applyAlignment="1">
      <alignment horizontal="center" vertical="center" wrapText="1"/>
    </xf>
    <xf numFmtId="0" fontId="24" fillId="0" borderId="2" xfId="2" applyFont="1" applyFill="1" applyBorder="1" applyAlignment="1">
      <alignment horizontal="center" vertical="center" wrapText="1"/>
    </xf>
    <xf numFmtId="167" fontId="26" fillId="5" borderId="2" xfId="106" applyNumberFormat="1" applyFont="1" applyFill="1" applyBorder="1" applyAlignment="1">
      <alignment horizontal="center" vertical="center" wrapText="1"/>
    </xf>
    <xf numFmtId="0" fontId="26" fillId="5" borderId="29" xfId="106" applyNumberFormat="1" applyFont="1" applyFill="1" applyBorder="1" applyAlignment="1">
      <alignment horizontal="center" vertical="center" wrapText="1"/>
    </xf>
    <xf numFmtId="16" fontId="26" fillId="5" borderId="5" xfId="2" applyNumberFormat="1" applyFont="1" applyFill="1" applyBorder="1" applyAlignment="1">
      <alignment horizontal="center" vertical="center" textRotation="90" wrapText="1"/>
    </xf>
    <xf numFmtId="0" fontId="26" fillId="5" borderId="5" xfId="2" applyFont="1" applyFill="1" applyBorder="1" applyAlignment="1">
      <alignment horizontal="center" vertical="center" textRotation="90" wrapText="1"/>
    </xf>
    <xf numFmtId="167" fontId="27" fillId="5" borderId="2" xfId="2" applyNumberFormat="1" applyFont="1" applyFill="1" applyBorder="1" applyAlignment="1">
      <alignment horizontal="center" vertical="center" wrapText="1"/>
    </xf>
    <xf numFmtId="0" fontId="28" fillId="5" borderId="2" xfId="0" applyFont="1" applyFill="1" applyBorder="1"/>
    <xf numFmtId="167" fontId="26" fillId="5" borderId="29" xfId="106" applyNumberFormat="1" applyFont="1" applyFill="1" applyBorder="1" applyAlignment="1">
      <alignment horizontal="center" vertical="center" wrapText="1"/>
    </xf>
    <xf numFmtId="0" fontId="28" fillId="5" borderId="39" xfId="0" applyFont="1" applyFill="1" applyBorder="1" applyAlignment="1">
      <alignment horizontal="left" vertical="center" wrapText="1"/>
    </xf>
    <xf numFmtId="0" fontId="29" fillId="5" borderId="2" xfId="403" applyFont="1" applyFill="1" applyBorder="1" applyAlignment="1">
      <alignment horizontal="center" vertical="center" wrapText="1"/>
    </xf>
    <xf numFmtId="0" fontId="30" fillId="5" borderId="2" xfId="403" applyFont="1" applyFill="1" applyBorder="1" applyAlignment="1">
      <alignment horizontal="center" vertical="center" wrapText="1"/>
    </xf>
    <xf numFmtId="0" fontId="29" fillId="5" borderId="2" xfId="2" applyFont="1" applyFill="1" applyBorder="1" applyAlignment="1">
      <alignment horizontal="center" vertical="top" wrapText="1"/>
    </xf>
    <xf numFmtId="167" fontId="30" fillId="5" borderId="2" xfId="2" applyNumberFormat="1" applyFont="1" applyFill="1" applyBorder="1" applyAlignment="1">
      <alignment horizontal="center" vertical="top"/>
    </xf>
    <xf numFmtId="0" fontId="30" fillId="5" borderId="2" xfId="2" applyFont="1" applyFill="1" applyBorder="1" applyAlignment="1">
      <alignment horizontal="left" vertical="top" wrapText="1"/>
    </xf>
    <xf numFmtId="16" fontId="29" fillId="5" borderId="5" xfId="2" applyNumberFormat="1" applyFont="1" applyFill="1" applyBorder="1" applyAlignment="1">
      <alignment horizontal="center" vertical="center" textRotation="90" wrapText="1"/>
    </xf>
    <xf numFmtId="167" fontId="30" fillId="5" borderId="2" xfId="2" applyNumberFormat="1" applyFont="1" applyFill="1" applyBorder="1" applyAlignment="1">
      <alignment horizontal="center" vertical="center" wrapText="1"/>
    </xf>
    <xf numFmtId="0" fontId="28" fillId="5" borderId="40" xfId="0" applyFont="1" applyFill="1" applyBorder="1" applyAlignment="1">
      <alignment horizontal="left" vertical="center" wrapText="1"/>
    </xf>
    <xf numFmtId="0" fontId="30" fillId="5" borderId="2" xfId="2" applyFont="1" applyFill="1" applyBorder="1" applyAlignment="1">
      <alignment horizontal="center" vertical="top"/>
    </xf>
    <xf numFmtId="1" fontId="30" fillId="5" borderId="2" xfId="403" applyNumberFormat="1" applyFont="1" applyFill="1" applyBorder="1" applyAlignment="1">
      <alignment horizontal="center" vertical="center" wrapText="1"/>
    </xf>
    <xf numFmtId="0" fontId="27" fillId="5" borderId="2" xfId="57" applyFont="1" applyFill="1" applyBorder="1" applyAlignment="1">
      <alignment horizontal="left" vertical="center" wrapText="1"/>
    </xf>
    <xf numFmtId="0" fontId="29" fillId="5" borderId="5" xfId="2" applyFont="1" applyFill="1" applyBorder="1" applyAlignment="1">
      <alignment horizontal="center" vertical="center" textRotation="90" wrapText="1"/>
    </xf>
    <xf numFmtId="0" fontId="31" fillId="5" borderId="2" xfId="0" applyFont="1" applyFill="1" applyBorder="1"/>
    <xf numFmtId="168" fontId="26" fillId="5" borderId="2" xfId="106" applyNumberFormat="1" applyFont="1" applyFill="1" applyBorder="1" applyAlignment="1">
      <alignment horizontal="center" vertical="center" wrapText="1"/>
    </xf>
    <xf numFmtId="165" fontId="26" fillId="5" borderId="29" xfId="106" applyNumberFormat="1" applyFont="1" applyFill="1" applyBorder="1" applyAlignment="1">
      <alignment horizontal="center" vertical="center" wrapText="1"/>
    </xf>
    <xf numFmtId="165" fontId="26" fillId="5" borderId="2" xfId="106" applyNumberFormat="1" applyFont="1" applyFill="1" applyBorder="1" applyAlignment="1">
      <alignment horizontal="center" vertical="center" wrapText="1"/>
    </xf>
    <xf numFmtId="0" fontId="26" fillId="5" borderId="2" xfId="106" applyNumberFormat="1" applyFont="1" applyFill="1" applyBorder="1" applyAlignment="1">
      <alignment horizontal="center" vertical="center" wrapText="1"/>
    </xf>
    <xf numFmtId="0" fontId="26" fillId="5" borderId="2" xfId="106" applyNumberFormat="1" applyFont="1" applyFill="1" applyBorder="1" applyAlignment="1">
      <alignment vertical="top" wrapText="1"/>
    </xf>
    <xf numFmtId="0" fontId="29" fillId="5" borderId="2" xfId="2" applyFont="1" applyFill="1" applyBorder="1" applyAlignment="1">
      <alignment horizontal="center" vertical="center" wrapText="1"/>
    </xf>
    <xf numFmtId="0" fontId="30" fillId="5" borderId="2" xfId="2" applyFont="1" applyFill="1" applyBorder="1" applyAlignment="1">
      <alignment horizontal="center" vertical="center" wrapText="1"/>
    </xf>
    <xf numFmtId="2" fontId="32" fillId="5" borderId="2" xfId="2" applyNumberFormat="1" applyFont="1" applyFill="1" applyBorder="1"/>
    <xf numFmtId="0" fontId="30" fillId="6" borderId="31" xfId="0" applyFont="1" applyFill="1" applyBorder="1" applyAlignment="1">
      <alignment horizontal="left" wrapText="1"/>
    </xf>
    <xf numFmtId="0" fontId="33" fillId="5" borderId="40" xfId="0" applyFont="1" applyFill="1" applyBorder="1" applyAlignment="1">
      <alignment horizontal="left" vertical="center" wrapText="1"/>
    </xf>
    <xf numFmtId="0" fontId="29" fillId="5" borderId="2" xfId="2" applyFont="1" applyFill="1" applyBorder="1" applyAlignment="1">
      <alignment vertical="center" wrapText="1"/>
    </xf>
    <xf numFmtId="0" fontId="30" fillId="5" borderId="2" xfId="2" applyFont="1" applyFill="1" applyBorder="1" applyAlignment="1">
      <alignment vertical="center" wrapText="1"/>
    </xf>
    <xf numFmtId="0" fontId="33" fillId="5" borderId="39" xfId="0" applyFont="1" applyFill="1" applyBorder="1" applyAlignment="1">
      <alignment horizontal="left" vertical="center" wrapText="1"/>
    </xf>
    <xf numFmtId="0" fontId="31" fillId="5" borderId="8" xfId="0" applyFont="1" applyFill="1" applyBorder="1"/>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applyBorder="1"/>
    <xf numFmtId="0" fontId="31" fillId="5" borderId="12"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165" fontId="29" fillId="5" borderId="25" xfId="2" applyNumberFormat="1" applyFont="1" applyFill="1" applyBorder="1" applyAlignment="1">
      <alignment horizontal="center" vertical="top" wrapText="1"/>
    </xf>
    <xf numFmtId="0" fontId="28" fillId="5" borderId="2" xfId="0" applyFont="1" applyFill="1" applyBorder="1" applyAlignment="1">
      <alignment wrapText="1"/>
    </xf>
    <xf numFmtId="165" fontId="28" fillId="5" borderId="0" xfId="0" applyNumberFormat="1" applyFont="1" applyFill="1" applyAlignment="1">
      <alignment horizontal="center" vertical="center"/>
    </xf>
    <xf numFmtId="0" fontId="33" fillId="5" borderId="64" xfId="0" applyFont="1" applyFill="1" applyBorder="1" applyAlignment="1">
      <alignment horizontal="left" vertical="top" wrapText="1"/>
    </xf>
    <xf numFmtId="0" fontId="33" fillId="5" borderId="45" xfId="0" applyFont="1" applyFill="1" applyBorder="1" applyAlignment="1">
      <alignment horizontal="right" vertical="center" wrapText="1"/>
    </xf>
    <xf numFmtId="0" fontId="37" fillId="5" borderId="45" xfId="0" applyFont="1" applyFill="1" applyBorder="1" applyAlignment="1">
      <alignment horizontal="right" vertical="center" wrapText="1"/>
    </xf>
    <xf numFmtId="0" fontId="35" fillId="5" borderId="0" xfId="0" applyFont="1" applyFill="1" applyBorder="1" applyAlignment="1">
      <alignment horizontal="right" vertical="center" wrapText="1"/>
    </xf>
    <xf numFmtId="0" fontId="33" fillId="5" borderId="45" xfId="0" applyFont="1" applyFill="1" applyBorder="1" applyAlignment="1">
      <alignment horizontal="left" vertical="top" wrapText="1"/>
    </xf>
    <xf numFmtId="0" fontId="37" fillId="5" borderId="45" xfId="0" applyFont="1" applyFill="1" applyBorder="1" applyAlignment="1">
      <alignment horizontal="left" vertical="top" wrapText="1"/>
    </xf>
    <xf numFmtId="0" fontId="33" fillId="5" borderId="45" xfId="0" applyFont="1" applyFill="1" applyBorder="1" applyAlignment="1">
      <alignment horizontal="center" vertical="center" wrapText="1"/>
    </xf>
    <xf numFmtId="0" fontId="37" fillId="5" borderId="46" xfId="0" applyFont="1" applyFill="1" applyBorder="1" applyAlignment="1">
      <alignment horizontal="left" vertical="top" wrapText="1"/>
    </xf>
    <xf numFmtId="0" fontId="38" fillId="5" borderId="45" xfId="0" applyFont="1" applyFill="1" applyBorder="1" applyAlignment="1">
      <alignment horizontal="right" vertical="center" wrapText="1"/>
    </xf>
    <xf numFmtId="0" fontId="35" fillId="5" borderId="0" xfId="0" applyFont="1" applyFill="1" applyAlignment="1">
      <alignment horizontal="left" vertical="center" wrapText="1"/>
    </xf>
    <xf numFmtId="0" fontId="35" fillId="5" borderId="53" xfId="0" applyFont="1" applyFill="1" applyBorder="1" applyAlignment="1">
      <alignment horizontal="left" vertical="center" wrapText="1"/>
    </xf>
    <xf numFmtId="0" fontId="38" fillId="5" borderId="45" xfId="0" applyFont="1" applyFill="1" applyBorder="1" applyAlignment="1">
      <alignment horizontal="left" vertical="center" wrapText="1"/>
    </xf>
    <xf numFmtId="0" fontId="38" fillId="5" borderId="46" xfId="0" applyFont="1" applyFill="1" applyBorder="1" applyAlignment="1">
      <alignment horizontal="left" vertical="top" wrapText="1"/>
    </xf>
    <xf numFmtId="0" fontId="35" fillId="5" borderId="55" xfId="0" applyFont="1" applyFill="1" applyBorder="1" applyAlignment="1">
      <alignment horizontal="left" vertical="center" wrapText="1"/>
    </xf>
    <xf numFmtId="0" fontId="35" fillId="5" borderId="56" xfId="0" applyFont="1" applyFill="1" applyBorder="1" applyAlignment="1">
      <alignment horizontal="left" vertical="center" wrapText="1"/>
    </xf>
    <xf numFmtId="0" fontId="36" fillId="5" borderId="57" xfId="0" applyFont="1" applyFill="1" applyBorder="1" applyAlignment="1">
      <alignment vertical="center" wrapText="1"/>
    </xf>
    <xf numFmtId="0" fontId="33" fillId="5" borderId="45" xfId="0" applyFont="1" applyFill="1" applyBorder="1" applyAlignment="1">
      <alignment horizontal="right" vertical="top" wrapText="1"/>
    </xf>
    <xf numFmtId="0" fontId="28" fillId="5" borderId="0" xfId="0" applyFont="1" applyFill="1" applyAlignment="1">
      <alignment wrapText="1"/>
    </xf>
    <xf numFmtId="0" fontId="28" fillId="5" borderId="2" xfId="0" applyFont="1" applyFill="1" applyBorder="1" applyAlignment="1">
      <alignment horizontal="center" vertical="center"/>
    </xf>
    <xf numFmtId="0" fontId="30" fillId="5" borderId="2" xfId="210" applyFont="1" applyFill="1" applyBorder="1" applyAlignment="1">
      <alignment horizontal="center" vertical="center" wrapText="1"/>
    </xf>
    <xf numFmtId="0" fontId="32" fillId="5" borderId="2" xfId="2" applyFont="1" applyFill="1" applyBorder="1"/>
    <xf numFmtId="0" fontId="28" fillId="5" borderId="65" xfId="0" applyFont="1" applyFill="1" applyBorder="1" applyAlignment="1">
      <alignment horizontal="justify" vertical="center" wrapText="1"/>
    </xf>
    <xf numFmtId="0" fontId="28" fillId="5" borderId="66" xfId="0" applyFont="1" applyFill="1" applyBorder="1" applyAlignment="1">
      <alignment horizontal="justify" vertical="center" wrapText="1"/>
    </xf>
    <xf numFmtId="0" fontId="28" fillId="5" borderId="0" xfId="0" applyFont="1" applyFill="1" applyAlignment="1">
      <alignment horizontal="center" vertical="center"/>
    </xf>
    <xf numFmtId="0" fontId="28" fillId="5" borderId="2" xfId="0" applyFont="1" applyFill="1" applyBorder="1" applyAlignment="1">
      <alignment vertical="center" wrapText="1"/>
    </xf>
    <xf numFmtId="0" fontId="29" fillId="5" borderId="2" xfId="210" applyFont="1" applyFill="1" applyBorder="1" applyAlignment="1">
      <alignment horizontal="center" vertical="center" wrapText="1"/>
    </xf>
    <xf numFmtId="165" fontId="26" fillId="5" borderId="2" xfId="106" applyNumberFormat="1" applyFont="1" applyFill="1" applyBorder="1" applyAlignment="1">
      <alignment vertical="top" wrapText="1"/>
    </xf>
    <xf numFmtId="0" fontId="27" fillId="5" borderId="2" xfId="2" applyFont="1" applyFill="1" applyBorder="1" applyAlignment="1">
      <alignment horizontal="center" vertical="center" wrapText="1"/>
    </xf>
    <xf numFmtId="0" fontId="26" fillId="5" borderId="2" xfId="2" applyFont="1" applyFill="1" applyBorder="1" applyAlignment="1">
      <alignment horizontal="center" vertical="center" wrapText="1"/>
    </xf>
    <xf numFmtId="0" fontId="30" fillId="6" borderId="32" xfId="0" applyFont="1" applyFill="1" applyBorder="1" applyAlignment="1">
      <alignment horizontal="left" vertical="top" wrapText="1"/>
    </xf>
    <xf numFmtId="0" fontId="39" fillId="6" borderId="2" xfId="0" applyFont="1" applyFill="1" applyBorder="1" applyAlignment="1">
      <alignment horizontal="center" vertical="center" wrapText="1"/>
    </xf>
    <xf numFmtId="165" fontId="30" fillId="5" borderId="2" xfId="2" applyNumberFormat="1" applyFont="1" applyFill="1" applyBorder="1" applyAlignment="1">
      <alignment horizontal="center" vertical="center"/>
    </xf>
    <xf numFmtId="0" fontId="30" fillId="6" borderId="2" xfId="0" applyFont="1" applyFill="1" applyBorder="1" applyAlignment="1">
      <alignment horizontal="left" vertical="top" wrapText="1"/>
    </xf>
    <xf numFmtId="0" fontId="30" fillId="6" borderId="33" xfId="0" applyFont="1" applyFill="1" applyBorder="1" applyAlignment="1">
      <alignment horizontal="left" vertical="top" wrapText="1"/>
    </xf>
    <xf numFmtId="0" fontId="30" fillId="5" borderId="2" xfId="2" applyFont="1" applyFill="1" applyBorder="1" applyAlignment="1">
      <alignment horizontal="center" vertical="center"/>
    </xf>
    <xf numFmtId="0" fontId="29" fillId="5" borderId="2" xfId="106" applyNumberFormat="1" applyFont="1" applyFill="1" applyBorder="1" applyAlignment="1">
      <alignment vertical="top" wrapText="1"/>
    </xf>
    <xf numFmtId="165" fontId="29" fillId="5" borderId="2" xfId="106" applyNumberFormat="1" applyFont="1" applyFill="1" applyBorder="1" applyAlignment="1">
      <alignment vertical="top" wrapText="1"/>
    </xf>
    <xf numFmtId="167" fontId="29" fillId="5" borderId="2" xfId="106" applyNumberFormat="1" applyFont="1" applyFill="1" applyBorder="1" applyAlignment="1">
      <alignment horizontal="center" vertical="center" wrapText="1"/>
    </xf>
    <xf numFmtId="165" fontId="29" fillId="5" borderId="29" xfId="106" applyNumberFormat="1" applyFont="1" applyFill="1" applyBorder="1" applyAlignment="1">
      <alignment horizontal="center" vertical="center" wrapText="1"/>
    </xf>
    <xf numFmtId="0" fontId="29" fillId="0" borderId="2" xfId="0" applyFont="1" applyBorder="1" applyAlignment="1">
      <alignment vertical="top" wrapText="1"/>
    </xf>
    <xf numFmtId="0" fontId="29" fillId="0" borderId="2" xfId="0" applyFont="1" applyBorder="1" applyAlignment="1">
      <alignment horizontal="center" vertical="center"/>
    </xf>
    <xf numFmtId="0" fontId="29" fillId="5" borderId="29" xfId="106" applyNumberFormat="1" applyFont="1" applyFill="1" applyBorder="1" applyAlignment="1">
      <alignment horizontal="center" vertical="center" wrapText="1"/>
    </xf>
    <xf numFmtId="0" fontId="29" fillId="5" borderId="2" xfId="106" applyNumberFormat="1" applyFont="1" applyFill="1" applyBorder="1" applyAlignment="1">
      <alignment horizontal="center" vertical="center" wrapText="1"/>
    </xf>
    <xf numFmtId="0" fontId="29" fillId="0" borderId="0" xfId="0" applyFont="1" applyAlignment="1">
      <alignment horizontal="justify" vertical="center"/>
    </xf>
    <xf numFmtId="0" fontId="29" fillId="0" borderId="0" xfId="0" applyFont="1" applyAlignment="1">
      <alignment wrapText="1"/>
    </xf>
    <xf numFmtId="0" fontId="30" fillId="6" borderId="31" xfId="0" applyFont="1" applyFill="1" applyBorder="1" applyAlignment="1">
      <alignment wrapText="1"/>
    </xf>
    <xf numFmtId="0" fontId="30" fillId="5" borderId="5" xfId="2" applyNumberFormat="1" applyFont="1" applyFill="1" applyBorder="1" applyAlignment="1">
      <alignment horizontal="left" wrapText="1"/>
    </xf>
    <xf numFmtId="0" fontId="30" fillId="5" borderId="5" xfId="2" applyNumberFormat="1" applyFont="1" applyFill="1" applyBorder="1" applyAlignment="1">
      <alignment horizontal="left" vertical="top" wrapText="1"/>
    </xf>
    <xf numFmtId="165" fontId="29" fillId="5" borderId="2" xfId="2" applyNumberFormat="1" applyFont="1" applyFill="1" applyBorder="1" applyAlignment="1">
      <alignment horizontal="center" vertical="top" wrapText="1"/>
    </xf>
    <xf numFmtId="0" fontId="33" fillId="5" borderId="2" xfId="0" applyFont="1" applyFill="1" applyBorder="1" applyAlignment="1">
      <alignment wrapText="1"/>
    </xf>
    <xf numFmtId="0" fontId="40" fillId="5" borderId="2" xfId="2" applyFont="1" applyFill="1" applyBorder="1" applyAlignment="1">
      <alignment horizontal="center"/>
    </xf>
    <xf numFmtId="0" fontId="41" fillId="5" borderId="8" xfId="0" applyFont="1" applyFill="1" applyBorder="1"/>
    <xf numFmtId="0" fontId="41" fillId="5" borderId="9" xfId="0" applyFont="1" applyFill="1" applyBorder="1"/>
    <xf numFmtId="0" fontId="41" fillId="5" borderId="10" xfId="0" applyFont="1" applyFill="1" applyBorder="1"/>
    <xf numFmtId="0" fontId="33" fillId="5" borderId="11" xfId="0" applyFont="1" applyFill="1" applyBorder="1" applyAlignment="1">
      <alignment wrapText="1"/>
    </xf>
    <xf numFmtId="0" fontId="41" fillId="5" borderId="2" xfId="0" applyFont="1" applyFill="1" applyBorder="1" applyAlignment="1">
      <alignment horizontal="center"/>
    </xf>
    <xf numFmtId="165" fontId="40" fillId="5" borderId="2" xfId="2" applyNumberFormat="1" applyFont="1" applyFill="1" applyBorder="1" applyAlignment="1">
      <alignment horizontal="center"/>
    </xf>
    <xf numFmtId="0" fontId="41" fillId="5" borderId="11" xfId="0" applyFont="1" applyFill="1" applyBorder="1"/>
    <xf numFmtId="0" fontId="41" fillId="5" borderId="0" xfId="0" applyFont="1" applyFill="1" applyBorder="1"/>
    <xf numFmtId="0" fontId="41" fillId="5" borderId="12" xfId="0" applyFont="1" applyFill="1" applyBorder="1"/>
    <xf numFmtId="0" fontId="27" fillId="5" borderId="2" xfId="2" applyNumberFormat="1" applyFont="1" applyFill="1" applyBorder="1" applyAlignment="1">
      <alignment horizontal="left" vertical="top" wrapText="1"/>
    </xf>
    <xf numFmtId="0" fontId="41" fillId="5" borderId="2" xfId="0" applyNumberFormat="1" applyFont="1" applyFill="1" applyBorder="1" applyAlignment="1">
      <alignment horizontal="left" vertical="top"/>
    </xf>
    <xf numFmtId="0" fontId="41" fillId="5" borderId="13" xfId="0" applyFont="1" applyFill="1" applyBorder="1"/>
    <xf numFmtId="0" fontId="41" fillId="5" borderId="14" xfId="0" applyFont="1" applyFill="1" applyBorder="1"/>
    <xf numFmtId="0" fontId="41" fillId="5" borderId="15" xfId="0" applyFont="1" applyFill="1" applyBorder="1"/>
    <xf numFmtId="165" fontId="26" fillId="5" borderId="5" xfId="2" applyNumberFormat="1" applyFont="1" applyFill="1" applyBorder="1" applyAlignment="1">
      <alignment horizontal="center" vertical="top" wrapText="1"/>
    </xf>
    <xf numFmtId="0" fontId="30" fillId="0" borderId="6" xfId="57" applyFont="1" applyFill="1" applyBorder="1" applyAlignment="1">
      <alignment horizontal="center" vertical="center" wrapText="1"/>
    </xf>
    <xf numFmtId="0" fontId="30" fillId="5" borderId="2" xfId="57" applyFont="1" applyFill="1" applyBorder="1" applyAlignment="1">
      <alignment horizontal="center" vertical="center" wrapText="1"/>
    </xf>
    <xf numFmtId="0" fontId="30" fillId="5" borderId="4" xfId="57" applyFont="1" applyFill="1" applyBorder="1" applyAlignment="1">
      <alignment horizontal="center" vertical="center" wrapText="1"/>
    </xf>
    <xf numFmtId="0" fontId="30" fillId="5" borderId="63" xfId="57" applyFont="1" applyFill="1" applyBorder="1" applyAlignment="1">
      <alignment horizontal="center" vertical="center" wrapText="1"/>
    </xf>
    <xf numFmtId="0" fontId="30" fillId="5" borderId="7" xfId="57" applyFont="1" applyFill="1" applyBorder="1" applyAlignment="1">
      <alignment horizontal="center" vertical="center" wrapText="1"/>
    </xf>
    <xf numFmtId="0" fontId="36" fillId="5" borderId="2" xfId="0" applyFont="1" applyFill="1" applyBorder="1" applyAlignment="1">
      <alignment wrapText="1"/>
    </xf>
    <xf numFmtId="0" fontId="29" fillId="5" borderId="2" xfId="106" applyNumberFormat="1" applyFont="1" applyFill="1" applyBorder="1" applyAlignment="1">
      <alignment horizontal="left" vertical="top" wrapText="1"/>
    </xf>
    <xf numFmtId="0" fontId="30" fillId="5" borderId="2" xfId="2" applyNumberFormat="1" applyFont="1" applyFill="1" applyBorder="1" applyAlignment="1">
      <alignment horizontal="left" vertical="top" wrapText="1"/>
    </xf>
    <xf numFmtId="0" fontId="29" fillId="5" borderId="25" xfId="2" applyFont="1" applyFill="1" applyBorder="1" applyAlignment="1">
      <alignment horizontal="center" vertical="top" wrapText="1"/>
    </xf>
    <xf numFmtId="0" fontId="33" fillId="5" borderId="2" xfId="106" applyNumberFormat="1" applyFont="1" applyFill="1" applyBorder="1" applyAlignment="1">
      <alignment vertical="top" wrapText="1"/>
    </xf>
    <xf numFmtId="0" fontId="28" fillId="5" borderId="2" xfId="0" applyFont="1" applyFill="1" applyBorder="1" applyAlignment="1">
      <alignment vertical="top" wrapText="1"/>
    </xf>
    <xf numFmtId="0" fontId="29" fillId="5" borderId="9" xfId="2" applyFont="1" applyFill="1" applyBorder="1" applyAlignment="1">
      <alignment horizontal="center" vertical="center" textRotation="90" wrapText="1"/>
    </xf>
    <xf numFmtId="167" fontId="30" fillId="5" borderId="9" xfId="2" applyNumberFormat="1" applyFont="1" applyFill="1" applyBorder="1" applyAlignment="1">
      <alignment horizontal="center" vertical="center" wrapText="1"/>
    </xf>
    <xf numFmtId="167" fontId="26" fillId="5" borderId="9" xfId="106" applyNumberFormat="1" applyFont="1" applyFill="1" applyBorder="1" applyAlignment="1">
      <alignment horizontal="center" vertical="center" wrapText="1"/>
    </xf>
    <xf numFmtId="0" fontId="26" fillId="5" borderId="9" xfId="106" applyNumberFormat="1" applyFont="1" applyFill="1" applyBorder="1" applyAlignment="1">
      <alignment horizontal="center" vertical="center" wrapText="1"/>
    </xf>
    <xf numFmtId="165" fontId="29" fillId="5" borderId="25" xfId="210" applyNumberFormat="1" applyFont="1" applyFill="1" applyBorder="1" applyAlignment="1">
      <alignment horizontal="center" vertical="top" wrapText="1"/>
    </xf>
    <xf numFmtId="2" fontId="29" fillId="5" borderId="25" xfId="2" applyNumberFormat="1" applyFont="1" applyFill="1" applyBorder="1" applyAlignment="1">
      <alignment horizontal="center" vertical="top" wrapText="1"/>
    </xf>
    <xf numFmtId="0" fontId="26" fillId="5" borderId="2" xfId="2" applyFont="1" applyFill="1" applyBorder="1" applyAlignment="1">
      <alignment horizontal="center" vertical="center" textRotation="90" wrapText="1"/>
    </xf>
    <xf numFmtId="16" fontId="29" fillId="5" borderId="2" xfId="2" applyNumberFormat="1" applyFont="1" applyFill="1" applyBorder="1" applyAlignment="1">
      <alignment horizontal="center" vertical="center" textRotation="90" wrapText="1"/>
    </xf>
    <xf numFmtId="0" fontId="29" fillId="5" borderId="2" xfId="2" applyFont="1" applyFill="1" applyBorder="1" applyAlignment="1">
      <alignment horizontal="center" vertical="center" textRotation="90" wrapText="1"/>
    </xf>
    <xf numFmtId="0" fontId="31" fillId="5" borderId="5" xfId="0" applyNumberFormat="1" applyFont="1" applyFill="1" applyBorder="1" applyAlignment="1">
      <alignment horizontal="left" vertical="top"/>
    </xf>
    <xf numFmtId="0" fontId="26" fillId="5" borderId="4" xfId="106" applyNumberFormat="1" applyFont="1" applyFill="1" applyBorder="1" applyAlignment="1">
      <alignment vertical="top" wrapText="1"/>
    </xf>
    <xf numFmtId="165" fontId="32" fillId="5" borderId="2" xfId="2" applyNumberFormat="1" applyFont="1" applyFill="1" applyBorder="1" applyAlignment="1">
      <alignment horizontal="center"/>
    </xf>
    <xf numFmtId="1" fontId="26" fillId="5" borderId="29" xfId="106" applyNumberFormat="1" applyFont="1" applyFill="1" applyBorder="1" applyAlignment="1">
      <alignment horizontal="center" vertical="center" wrapText="1"/>
    </xf>
    <xf numFmtId="165" fontId="32" fillId="5" borderId="2" xfId="403" applyNumberFormat="1" applyFont="1" applyFill="1" applyBorder="1" applyAlignment="1">
      <alignment horizontal="center" vertical="center"/>
    </xf>
    <xf numFmtId="167" fontId="30" fillId="5" borderId="2" xfId="112" applyNumberFormat="1" applyFont="1" applyFill="1" applyBorder="1" applyAlignment="1">
      <alignment horizontal="center" vertical="center" wrapText="1"/>
    </xf>
    <xf numFmtId="165" fontId="32" fillId="5" borderId="2" xfId="403" applyNumberFormat="1" applyFont="1" applyFill="1" applyBorder="1" applyAlignment="1">
      <alignment horizontal="center"/>
    </xf>
    <xf numFmtId="165" fontId="29" fillId="5" borderId="25" xfId="403" applyNumberFormat="1" applyFont="1" applyFill="1" applyBorder="1" applyAlignment="1">
      <alignment horizontal="center" vertical="top" wrapText="1"/>
    </xf>
    <xf numFmtId="0" fontId="35" fillId="5" borderId="52" xfId="0" applyFont="1" applyFill="1" applyBorder="1" applyAlignment="1">
      <alignment horizontal="left" vertical="center" wrapText="1"/>
    </xf>
    <xf numFmtId="0" fontId="35" fillId="5" borderId="54" xfId="0" applyFont="1" applyFill="1" applyBorder="1" applyAlignment="1">
      <alignment horizontal="left" vertical="center" wrapText="1"/>
    </xf>
    <xf numFmtId="165" fontId="32" fillId="5" borderId="2" xfId="2" applyNumberFormat="1" applyFont="1" applyFill="1" applyBorder="1"/>
    <xf numFmtId="2" fontId="26" fillId="5" borderId="2" xfId="106" applyNumberFormat="1" applyFont="1" applyFill="1" applyBorder="1" applyAlignment="1">
      <alignment vertical="top" wrapText="1"/>
    </xf>
    <xf numFmtId="0" fontId="31" fillId="5" borderId="0" xfId="0" applyFont="1" applyFill="1"/>
    <xf numFmtId="0" fontId="28" fillId="5" borderId="2" xfId="0" applyFont="1" applyFill="1" applyBorder="1" applyAlignment="1">
      <alignment vertical="center"/>
    </xf>
    <xf numFmtId="0" fontId="28" fillId="5" borderId="0" xfId="0" applyFont="1" applyFill="1" applyAlignment="1">
      <alignment vertical="top" wrapText="1"/>
    </xf>
    <xf numFmtId="0" fontId="28" fillId="5" borderId="5" xfId="0" applyFont="1" applyFill="1" applyBorder="1" applyAlignment="1">
      <alignment vertical="top" wrapText="1"/>
    </xf>
    <xf numFmtId="0" fontId="28" fillId="5" borderId="2" xfId="0" applyFont="1" applyFill="1" applyBorder="1" applyAlignment="1">
      <alignment horizontal="justify" vertical="center"/>
    </xf>
    <xf numFmtId="165" fontId="29" fillId="5" borderId="10" xfId="2" applyNumberFormat="1" applyFont="1" applyFill="1" applyBorder="1" applyAlignment="1">
      <alignment horizontal="center" vertical="top" wrapText="1"/>
    </xf>
    <xf numFmtId="0" fontId="32" fillId="5" borderId="2" xfId="2" applyFont="1" applyFill="1" applyBorder="1" applyAlignment="1">
      <alignment horizontal="center" vertical="top"/>
    </xf>
    <xf numFmtId="0" fontId="41" fillId="5" borderId="2" xfId="0" applyFont="1" applyFill="1" applyBorder="1" applyAlignment="1">
      <alignment vertical="top"/>
    </xf>
    <xf numFmtId="0" fontId="27" fillId="5" borderId="2" xfId="57" applyFont="1" applyFill="1" applyBorder="1" applyAlignment="1">
      <alignment horizontal="center" vertical="center" wrapText="1"/>
    </xf>
    <xf numFmtId="0" fontId="26" fillId="5" borderId="2" xfId="2" applyFont="1" applyFill="1" applyBorder="1" applyAlignment="1">
      <alignment horizontal="center" vertical="top" wrapText="1"/>
    </xf>
    <xf numFmtId="167" fontId="40" fillId="5" borderId="2" xfId="2" applyNumberFormat="1" applyFont="1" applyFill="1" applyBorder="1" applyAlignment="1">
      <alignment horizontal="center" vertical="top"/>
    </xf>
    <xf numFmtId="0" fontId="27" fillId="5" borderId="2" xfId="2" applyFont="1" applyFill="1" applyBorder="1" applyAlignment="1">
      <alignment horizontal="left" vertical="top" wrapText="1"/>
    </xf>
    <xf numFmtId="0" fontId="40" fillId="5" borderId="2" xfId="2" applyFont="1" applyFill="1" applyBorder="1" applyAlignment="1">
      <alignment horizontal="center" vertical="top"/>
    </xf>
    <xf numFmtId="0" fontId="33" fillId="0" borderId="69" xfId="0" applyFont="1" applyBorder="1" applyAlignment="1">
      <alignment vertical="center" wrapText="1"/>
    </xf>
    <xf numFmtId="0" fontId="33" fillId="0" borderId="69" xfId="0" applyFont="1" applyBorder="1" applyAlignment="1">
      <alignment horizontal="center" vertical="center" wrapText="1"/>
    </xf>
    <xf numFmtId="0" fontId="33" fillId="0" borderId="70" xfId="0" applyFont="1" applyBorder="1" applyAlignment="1">
      <alignment vertical="center" wrapText="1"/>
    </xf>
    <xf numFmtId="0" fontId="33" fillId="0" borderId="70" xfId="0" applyFont="1" applyBorder="1" applyAlignment="1">
      <alignment horizontal="center" vertical="center" wrapText="1"/>
    </xf>
    <xf numFmtId="0" fontId="27" fillId="5" borderId="0" xfId="57" applyFont="1" applyFill="1" applyBorder="1" applyAlignment="1">
      <alignment horizontal="left" vertical="center" wrapText="1"/>
    </xf>
    <xf numFmtId="0" fontId="41" fillId="5" borderId="5" xfId="0" applyFont="1" applyFill="1" applyBorder="1"/>
    <xf numFmtId="0" fontId="41" fillId="5" borderId="2" xfId="0" applyFont="1" applyFill="1" applyBorder="1"/>
    <xf numFmtId="0" fontId="41" fillId="5" borderId="29" xfId="0" applyFont="1" applyFill="1" applyBorder="1"/>
    <xf numFmtId="167" fontId="32" fillId="5" borderId="2" xfId="2" applyNumberFormat="1" applyFont="1" applyFill="1" applyBorder="1" applyAlignment="1">
      <alignment horizontal="center" vertical="top"/>
    </xf>
    <xf numFmtId="0" fontId="29" fillId="0" borderId="2" xfId="113" applyFont="1" applyFill="1" applyBorder="1" applyAlignment="1">
      <alignment horizontal="center" vertical="center" wrapText="1"/>
    </xf>
    <xf numFmtId="0" fontId="30" fillId="0" borderId="2" xfId="113" applyFont="1" applyFill="1" applyBorder="1" applyAlignment="1">
      <alignment horizontal="center" vertical="center" wrapText="1"/>
    </xf>
    <xf numFmtId="165" fontId="30" fillId="0" borderId="2" xfId="113" applyNumberFormat="1" applyFont="1" applyFill="1" applyBorder="1" applyAlignment="1">
      <alignment horizontal="center" vertical="center" wrapText="1"/>
    </xf>
    <xf numFmtId="0" fontId="28" fillId="0" borderId="2" xfId="0" applyFont="1" applyFill="1" applyBorder="1" applyAlignment="1">
      <alignment horizontal="center" wrapText="1"/>
    </xf>
    <xf numFmtId="0" fontId="28" fillId="0" borderId="2" xfId="0" applyFont="1" applyFill="1" applyBorder="1" applyAlignment="1">
      <alignment horizontal="center"/>
    </xf>
    <xf numFmtId="1" fontId="28" fillId="0" borderId="2" xfId="0" applyNumberFormat="1" applyFont="1" applyFill="1" applyBorder="1" applyAlignment="1">
      <alignment horizontal="center"/>
    </xf>
    <xf numFmtId="169" fontId="28" fillId="0" borderId="2" xfId="0" applyNumberFormat="1" applyFont="1" applyFill="1" applyBorder="1" applyAlignment="1">
      <alignment horizontal="center"/>
    </xf>
    <xf numFmtId="0" fontId="31" fillId="0" borderId="2" xfId="0" applyFont="1" applyFill="1" applyBorder="1" applyAlignment="1">
      <alignment wrapText="1"/>
    </xf>
    <xf numFmtId="0" fontId="31" fillId="0" borderId="2" xfId="0" applyFont="1" applyFill="1" applyBorder="1" applyAlignment="1">
      <alignment horizontal="center"/>
    </xf>
    <xf numFmtId="170" fontId="30" fillId="0" borderId="2" xfId="2" applyNumberFormat="1" applyFont="1" applyFill="1" applyBorder="1" applyAlignment="1">
      <alignment horizontal="center" vertical="center" wrapText="1"/>
    </xf>
    <xf numFmtId="0" fontId="29" fillId="0" borderId="5" xfId="113" applyFont="1" applyFill="1" applyBorder="1" applyAlignment="1">
      <alignment horizontal="center" vertical="center" wrapText="1"/>
    </xf>
    <xf numFmtId="165" fontId="26" fillId="5" borderId="4" xfId="106" applyNumberFormat="1" applyFont="1" applyFill="1" applyBorder="1" applyAlignment="1">
      <alignment vertical="top" wrapText="1"/>
    </xf>
    <xf numFmtId="167" fontId="26" fillId="0" borderId="2" xfId="106" applyNumberFormat="1" applyFont="1" applyFill="1" applyBorder="1" applyAlignment="1">
      <alignment horizontal="center" vertical="center" wrapText="1"/>
    </xf>
    <xf numFmtId="0" fontId="28" fillId="0" borderId="2" xfId="0" applyFont="1" applyBorder="1" applyAlignment="1">
      <alignment wrapText="1"/>
    </xf>
    <xf numFmtId="0" fontId="29" fillId="0" borderId="2" xfId="2" applyFont="1" applyFill="1" applyBorder="1" applyAlignment="1">
      <alignment horizontal="center" vertical="center" wrapText="1"/>
    </xf>
    <xf numFmtId="0" fontId="30" fillId="0" borderId="2" xfId="2" applyFont="1" applyFill="1" applyBorder="1" applyAlignment="1">
      <alignment horizontal="center" vertical="center" wrapText="1"/>
    </xf>
    <xf numFmtId="0" fontId="31" fillId="0" borderId="2" xfId="0" applyFont="1" applyFill="1" applyBorder="1" applyAlignment="1">
      <alignment horizontal="center" vertical="center"/>
    </xf>
    <xf numFmtId="0" fontId="31" fillId="5" borderId="2" xfId="0" applyFont="1" applyFill="1" applyBorder="1" applyAlignment="1">
      <alignment horizontal="center" vertical="center"/>
    </xf>
    <xf numFmtId="0" fontId="26" fillId="0" borderId="2" xfId="106" applyNumberFormat="1" applyFont="1" applyFill="1" applyBorder="1" applyAlignment="1">
      <alignment horizontal="center" vertical="center" wrapText="1"/>
    </xf>
    <xf numFmtId="165" fontId="29" fillId="0" borderId="25" xfId="2" applyNumberFormat="1" applyFont="1" applyFill="1" applyBorder="1" applyAlignment="1">
      <alignment horizontal="center" vertical="top" wrapText="1"/>
    </xf>
    <xf numFmtId="0" fontId="44" fillId="0" borderId="2" xfId="2" applyFont="1" applyFill="1" applyBorder="1" applyAlignment="1">
      <alignment horizontal="center" vertical="center" wrapText="1"/>
    </xf>
    <xf numFmtId="0" fontId="42" fillId="0" borderId="2" xfId="2" applyFont="1" applyFill="1" applyBorder="1" applyAlignment="1">
      <alignment horizontal="center" vertical="center" wrapText="1"/>
    </xf>
    <xf numFmtId="165" fontId="43" fillId="0" borderId="2" xfId="2" applyNumberFormat="1" applyFont="1" applyFill="1" applyBorder="1" applyAlignment="1">
      <alignment horizontal="center" vertical="center"/>
    </xf>
    <xf numFmtId="0" fontId="43" fillId="0" borderId="2" xfId="2" applyFont="1" applyFill="1" applyBorder="1" applyAlignment="1">
      <alignment horizontal="center" vertical="center"/>
    </xf>
    <xf numFmtId="0" fontId="0" fillId="0" borderId="15" xfId="0" applyFill="1" applyBorder="1"/>
    <xf numFmtId="0" fontId="30" fillId="0" borderId="0" xfId="2" applyFont="1" applyFill="1" applyBorder="1" applyAlignment="1">
      <alignment horizontal="center" vertical="top" wrapText="1"/>
    </xf>
    <xf numFmtId="0" fontId="27" fillId="5" borderId="2" xfId="2" applyNumberFormat="1" applyFont="1" applyFill="1" applyBorder="1" applyAlignment="1">
      <alignment horizontal="center" vertical="center" wrapText="1"/>
    </xf>
    <xf numFmtId="0" fontId="30" fillId="5" borderId="2" xfId="2" applyNumberFormat="1" applyFont="1" applyFill="1" applyBorder="1" applyAlignment="1">
      <alignment horizontal="center" vertical="center" wrapText="1"/>
    </xf>
    <xf numFmtId="0" fontId="26" fillId="0" borderId="2" xfId="106" applyNumberFormat="1" applyFont="1" applyFill="1" applyBorder="1" applyAlignment="1">
      <alignment vertical="top" wrapText="1"/>
    </xf>
    <xf numFmtId="165" fontId="26" fillId="0" borderId="2" xfId="106" applyNumberFormat="1" applyFont="1" applyFill="1" applyBorder="1" applyAlignment="1">
      <alignment vertical="top" wrapText="1"/>
    </xf>
    <xf numFmtId="0" fontId="26" fillId="0" borderId="5" xfId="2" applyFont="1" applyFill="1" applyBorder="1" applyAlignment="1">
      <alignment horizontal="center" vertical="center" textRotation="90" wrapText="1"/>
    </xf>
    <xf numFmtId="171" fontId="26" fillId="0" borderId="29" xfId="106" applyNumberFormat="1" applyFont="1" applyFill="1" applyBorder="1" applyAlignment="1">
      <alignment horizontal="center" vertical="center" wrapText="1"/>
    </xf>
    <xf numFmtId="165" fontId="32" fillId="0" borderId="2" xfId="113" applyNumberFormat="1" applyFont="1" applyFill="1" applyBorder="1" applyAlignment="1">
      <alignment horizontal="center" vertical="center"/>
    </xf>
    <xf numFmtId="16" fontId="29" fillId="0" borderId="5" xfId="2" applyNumberFormat="1" applyFont="1" applyFill="1" applyBorder="1" applyAlignment="1">
      <alignment horizontal="center" vertical="center" textRotation="90" wrapText="1"/>
    </xf>
    <xf numFmtId="167" fontId="30" fillId="0" borderId="2" xfId="2" applyNumberFormat="1" applyFont="1" applyFill="1" applyBorder="1" applyAlignment="1">
      <alignment horizontal="center" vertical="center" wrapText="1"/>
    </xf>
    <xf numFmtId="0" fontId="26" fillId="0" borderId="29" xfId="106" applyNumberFormat="1" applyFont="1" applyFill="1" applyBorder="1" applyAlignment="1">
      <alignment horizontal="center" vertical="center" wrapText="1"/>
    </xf>
    <xf numFmtId="0" fontId="29" fillId="0" borderId="2" xfId="106" applyNumberFormat="1" applyFont="1" applyFill="1" applyBorder="1" applyAlignment="1">
      <alignment horizontal="center" vertical="center" wrapText="1"/>
    </xf>
    <xf numFmtId="0" fontId="29" fillId="0" borderId="5" xfId="2" applyFont="1" applyFill="1" applyBorder="1" applyAlignment="1">
      <alignment horizontal="center" vertical="center" textRotation="90" wrapText="1"/>
    </xf>
    <xf numFmtId="0" fontId="33" fillId="0" borderId="2" xfId="0" applyFont="1" applyBorder="1" applyAlignment="1">
      <alignment horizontal="left" vertical="center" wrapText="1"/>
    </xf>
    <xf numFmtId="0" fontId="29" fillId="0" borderId="9" xfId="2" applyFont="1" applyFill="1" applyBorder="1" applyAlignment="1">
      <alignment horizontal="center" vertical="center" textRotation="90" wrapText="1"/>
    </xf>
    <xf numFmtId="167" fontId="30" fillId="0" borderId="9" xfId="2" applyNumberFormat="1" applyFont="1" applyFill="1" applyBorder="1" applyAlignment="1">
      <alignment horizontal="center" vertical="center" wrapText="1"/>
    </xf>
    <xf numFmtId="167" fontId="26" fillId="0" borderId="9" xfId="106" applyNumberFormat="1" applyFont="1" applyFill="1" applyBorder="1" applyAlignment="1">
      <alignment horizontal="center" vertical="center" wrapText="1"/>
    </xf>
    <xf numFmtId="0" fontId="26" fillId="0" borderId="9" xfId="106" applyNumberFormat="1" applyFont="1" applyFill="1" applyBorder="1" applyAlignment="1">
      <alignment horizontal="center" vertical="center" wrapText="1"/>
    </xf>
    <xf numFmtId="0" fontId="31" fillId="0" borderId="8" xfId="0" applyFont="1" applyFill="1" applyBorder="1"/>
    <xf numFmtId="0" fontId="31" fillId="0" borderId="9" xfId="0" applyFont="1" applyFill="1" applyBorder="1"/>
    <xf numFmtId="0" fontId="31" fillId="0" borderId="11" xfId="0" applyFont="1" applyFill="1" applyBorder="1"/>
    <xf numFmtId="0" fontId="31" fillId="0" borderId="0" xfId="0" applyFont="1" applyFill="1" applyBorder="1"/>
    <xf numFmtId="0" fontId="33" fillId="0" borderId="2" xfId="0" applyFont="1" applyFill="1" applyBorder="1" applyAlignment="1">
      <alignment horizontal="left" vertical="center" wrapText="1"/>
    </xf>
    <xf numFmtId="0" fontId="28" fillId="0" borderId="11" xfId="0" applyFont="1" applyBorder="1" applyAlignment="1">
      <alignment vertical="top" wrapText="1"/>
    </xf>
    <xf numFmtId="0" fontId="28" fillId="0" borderId="0" xfId="0" applyFont="1" applyBorder="1" applyAlignment="1">
      <alignment vertical="top" wrapText="1"/>
    </xf>
    <xf numFmtId="0" fontId="28" fillId="0" borderId="12" xfId="0" applyFont="1" applyBorder="1" applyAlignment="1">
      <alignment vertical="top" wrapText="1"/>
    </xf>
    <xf numFmtId="165" fontId="32" fillId="0" borderId="2" xfId="2" applyNumberFormat="1" applyFont="1" applyFill="1" applyBorder="1" applyAlignment="1">
      <alignment horizontal="center"/>
    </xf>
    <xf numFmtId="0" fontId="29" fillId="0" borderId="11" xfId="106" applyNumberFormat="1" applyFont="1" applyFill="1" applyBorder="1" applyAlignment="1">
      <alignment vertical="top" wrapText="1"/>
    </xf>
    <xf numFmtId="0" fontId="29" fillId="0" borderId="0" xfId="106" applyNumberFormat="1" applyFont="1" applyFill="1" applyBorder="1" applyAlignment="1">
      <alignment vertical="top" wrapText="1"/>
    </xf>
    <xf numFmtId="0" fontId="29" fillId="0" borderId="12" xfId="106" applyNumberFormat="1" applyFont="1" applyFill="1" applyBorder="1" applyAlignment="1">
      <alignment vertical="top" wrapText="1"/>
    </xf>
    <xf numFmtId="0" fontId="31" fillId="0" borderId="2" xfId="0" applyFont="1" applyFill="1" applyBorder="1"/>
    <xf numFmtId="0" fontId="29" fillId="0" borderId="13" xfId="106" applyNumberFormat="1" applyFont="1" applyFill="1" applyBorder="1" applyAlignment="1">
      <alignment vertical="top" wrapText="1"/>
    </xf>
    <xf numFmtId="0" fontId="29" fillId="0" borderId="14" xfId="106" applyNumberFormat="1" applyFont="1" applyFill="1" applyBorder="1" applyAlignment="1">
      <alignment vertical="top" wrapText="1"/>
    </xf>
    <xf numFmtId="0" fontId="29" fillId="0" borderId="15" xfId="106" applyNumberFormat="1" applyFont="1" applyFill="1" applyBorder="1" applyAlignment="1">
      <alignment vertical="top" wrapText="1"/>
    </xf>
    <xf numFmtId="0" fontId="31" fillId="0" borderId="13" xfId="0" applyFont="1" applyFill="1" applyBorder="1"/>
    <xf numFmtId="0" fontId="31" fillId="0" borderId="14" xfId="0" applyFont="1" applyFill="1" applyBorder="1"/>
    <xf numFmtId="0" fontId="31" fillId="0" borderId="15" xfId="0" applyFont="1" applyFill="1" applyBorder="1"/>
    <xf numFmtId="165" fontId="29" fillId="0" borderId="25" xfId="113" applyNumberFormat="1" applyFont="1" applyFill="1" applyBorder="1" applyAlignment="1">
      <alignment horizontal="center" vertical="top" wrapText="1"/>
    </xf>
    <xf numFmtId="167" fontId="29" fillId="0" borderId="2" xfId="106" applyNumberFormat="1" applyFont="1" applyFill="1" applyBorder="1" applyAlignment="1">
      <alignment horizontal="center" vertical="center" wrapText="1"/>
    </xf>
    <xf numFmtId="0" fontId="27" fillId="5" borderId="4" xfId="57" applyFont="1" applyFill="1" applyBorder="1" applyAlignment="1">
      <alignment horizontal="left" vertical="center" wrapText="1"/>
    </xf>
    <xf numFmtId="0" fontId="28" fillId="0" borderId="2" xfId="0" applyFont="1" applyBorder="1" applyAlignment="1">
      <alignment horizontal="left" vertical="center" wrapText="1"/>
    </xf>
    <xf numFmtId="0" fontId="32" fillId="5" borderId="2" xfId="2" applyFont="1" applyFill="1" applyBorder="1" applyAlignment="1">
      <alignment horizontal="center" vertical="center"/>
    </xf>
    <xf numFmtId="0" fontId="32" fillId="5" borderId="2" xfId="2" applyFont="1" applyFill="1" applyBorder="1" applyAlignment="1">
      <alignment vertical="center"/>
    </xf>
    <xf numFmtId="165" fontId="32" fillId="5" borderId="2" xfId="2" applyNumberFormat="1" applyFont="1" applyFill="1" applyBorder="1" applyAlignment="1">
      <alignment horizontal="center" vertical="center"/>
    </xf>
    <xf numFmtId="165" fontId="32" fillId="5" borderId="2" xfId="2" applyNumberFormat="1" applyFont="1" applyFill="1" applyBorder="1" applyAlignment="1">
      <alignment vertical="center"/>
    </xf>
    <xf numFmtId="0" fontId="35" fillId="5" borderId="0" xfId="0" applyFont="1" applyFill="1" applyAlignment="1">
      <alignment horizontal="center" vertical="center"/>
    </xf>
    <xf numFmtId="0" fontId="28" fillId="5" borderId="2" xfId="2" applyFont="1" applyFill="1" applyBorder="1" applyAlignment="1">
      <alignment horizontal="center" vertical="center" wrapText="1"/>
    </xf>
    <xf numFmtId="2" fontId="32" fillId="5" borderId="2" xfId="2" applyNumberFormat="1" applyFont="1" applyFill="1" applyBorder="1" applyAlignment="1">
      <alignment horizontal="center" vertical="center"/>
    </xf>
    <xf numFmtId="0" fontId="28" fillId="0" borderId="2" xfId="0" applyFont="1" applyFill="1" applyBorder="1" applyAlignment="1">
      <alignment horizontal="center" vertical="center" wrapText="1"/>
    </xf>
    <xf numFmtId="0" fontId="28" fillId="0" borderId="2" xfId="0" applyFont="1" applyFill="1" applyBorder="1" applyAlignment="1">
      <alignment horizontal="center" vertical="center"/>
    </xf>
    <xf numFmtId="1" fontId="28" fillId="0" borderId="2" xfId="0" applyNumberFormat="1" applyFont="1" applyFill="1" applyBorder="1" applyAlignment="1">
      <alignment horizontal="center" vertical="center"/>
    </xf>
    <xf numFmtId="169" fontId="28" fillId="0" borderId="2" xfId="0" applyNumberFormat="1" applyFont="1" applyFill="1" applyBorder="1" applyAlignment="1">
      <alignment horizontal="center" vertical="center"/>
    </xf>
    <xf numFmtId="165" fontId="29" fillId="5" borderId="2" xfId="2" applyNumberFormat="1" applyFont="1" applyFill="1" applyBorder="1" applyAlignment="1">
      <alignment horizontal="center" vertical="center" wrapText="1"/>
    </xf>
    <xf numFmtId="0" fontId="31" fillId="0" borderId="2" xfId="0" applyFont="1" applyFill="1" applyBorder="1" applyAlignment="1">
      <alignment horizontal="center" vertical="center" wrapText="1"/>
    </xf>
    <xf numFmtId="1" fontId="32" fillId="5" borderId="2" xfId="2" applyNumberFormat="1" applyFont="1" applyFill="1" applyBorder="1" applyAlignment="1">
      <alignment horizontal="center" vertical="center"/>
    </xf>
    <xf numFmtId="0" fontId="29" fillId="0" borderId="2" xfId="0" applyFont="1" applyBorder="1" applyAlignment="1">
      <alignment horizontal="center" vertical="center" wrapText="1"/>
    </xf>
    <xf numFmtId="165" fontId="32" fillId="5" borderId="3" xfId="2" applyNumberFormat="1" applyFont="1" applyFill="1" applyBorder="1" applyAlignment="1">
      <alignment horizontal="center" vertical="top"/>
    </xf>
    <xf numFmtId="0" fontId="27" fillId="5" borderId="9" xfId="57" applyFont="1" applyFill="1" applyBorder="1" applyAlignment="1">
      <alignment horizontal="left" vertical="center" wrapText="1"/>
    </xf>
    <xf numFmtId="0" fontId="27" fillId="5" borderId="10" xfId="57" applyFont="1" applyFill="1" applyBorder="1" applyAlignment="1">
      <alignment horizontal="left" vertical="center" wrapText="1"/>
    </xf>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xf numFmtId="0" fontId="31" fillId="5" borderId="12" xfId="0" applyFont="1" applyFill="1" applyBorder="1"/>
    <xf numFmtId="0" fontId="31" fillId="5" borderId="0"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0" fontId="29" fillId="5" borderId="2" xfId="106" applyNumberFormat="1" applyFont="1" applyFill="1" applyBorder="1" applyAlignment="1">
      <alignment horizontal="left" wrapText="1"/>
    </xf>
    <xf numFmtId="0" fontId="33" fillId="5" borderId="5" xfId="0" applyFont="1" applyFill="1" applyBorder="1" applyAlignment="1">
      <alignment vertical="top" wrapText="1"/>
    </xf>
    <xf numFmtId="165" fontId="26" fillId="5" borderId="2" xfId="106" applyNumberFormat="1" applyFont="1" applyFill="1" applyBorder="1" applyAlignment="1">
      <alignment horizontal="right" vertical="top" wrapText="1"/>
    </xf>
    <xf numFmtId="165" fontId="26" fillId="5" borderId="2" xfId="2" applyNumberFormat="1" applyFont="1" applyFill="1" applyBorder="1" applyAlignment="1">
      <alignment horizontal="center" vertical="top" wrapText="1"/>
    </xf>
    <xf numFmtId="165" fontId="28" fillId="5" borderId="2" xfId="0" applyNumberFormat="1" applyFont="1" applyFill="1" applyBorder="1"/>
    <xf numFmtId="165" fontId="26" fillId="0" borderId="29" xfId="106" applyNumberFormat="1" applyFont="1" applyFill="1" applyBorder="1" applyAlignment="1">
      <alignment horizontal="center" vertical="center" wrapText="1"/>
    </xf>
    <xf numFmtId="165" fontId="27" fillId="5" borderId="2" xfId="2" applyNumberFormat="1" applyFont="1" applyFill="1" applyBorder="1" applyAlignment="1">
      <alignment horizontal="center" vertical="center" wrapText="1"/>
    </xf>
    <xf numFmtId="165" fontId="26" fillId="5" borderId="2" xfId="2" applyNumberFormat="1" applyFont="1" applyFill="1" applyBorder="1" applyAlignment="1">
      <alignment horizontal="center" vertical="center" wrapText="1"/>
    </xf>
    <xf numFmtId="172" fontId="28" fillId="5" borderId="2" xfId="0" applyNumberFormat="1" applyFont="1" applyFill="1" applyBorder="1" applyAlignment="1">
      <alignment horizontal="center" vertical="center"/>
    </xf>
    <xf numFmtId="172" fontId="28" fillId="5" borderId="2" xfId="2" applyNumberFormat="1" applyFont="1" applyFill="1" applyBorder="1" applyAlignment="1">
      <alignment horizontal="center" vertical="center" wrapText="1"/>
    </xf>
    <xf numFmtId="1" fontId="34" fillId="5" borderId="2" xfId="2" applyNumberFormat="1" applyFont="1" applyFill="1" applyBorder="1" applyAlignment="1">
      <alignment horizontal="center" vertical="center"/>
    </xf>
    <xf numFmtId="2" fontId="34" fillId="5" borderId="2" xfId="2" applyNumberFormat="1" applyFont="1" applyFill="1" applyBorder="1" applyAlignment="1">
      <alignment horizontal="center" vertical="center"/>
    </xf>
    <xf numFmtId="0" fontId="33" fillId="5" borderId="0" xfId="0" applyFont="1" applyFill="1" applyAlignment="1">
      <alignment horizontal="center" vertical="top" wrapText="1"/>
    </xf>
    <xf numFmtId="0" fontId="12" fillId="0" borderId="6" xfId="57" applyFont="1" applyFill="1" applyBorder="1" applyAlignment="1">
      <alignment horizontal="center" vertical="center" wrapText="1"/>
    </xf>
    <xf numFmtId="0" fontId="12" fillId="0" borderId="2" xfId="57" applyFont="1" applyFill="1" applyBorder="1" applyAlignment="1">
      <alignment horizontal="center" vertical="center" wrapText="1"/>
    </xf>
    <xf numFmtId="0" fontId="12" fillId="0" borderId="5" xfId="57" applyFont="1" applyFill="1" applyBorder="1" applyAlignment="1">
      <alignment horizontal="center" vertical="center" wrapText="1"/>
    </xf>
    <xf numFmtId="0" fontId="12" fillId="0" borderId="7" xfId="57" applyFont="1" applyFill="1" applyBorder="1" applyAlignment="1">
      <alignment horizontal="center" vertical="center" wrapText="1"/>
    </xf>
    <xf numFmtId="0" fontId="30" fillId="0" borderId="2" xfId="57" applyFont="1" applyFill="1" applyBorder="1" applyAlignment="1">
      <alignment horizontal="center" vertical="center" wrapText="1"/>
    </xf>
    <xf numFmtId="0" fontId="31" fillId="0" borderId="3" xfId="0" applyFont="1" applyFill="1" applyBorder="1"/>
    <xf numFmtId="0" fontId="27" fillId="5" borderId="2" xfId="2" applyFont="1" applyFill="1" applyBorder="1" applyAlignment="1">
      <alignment horizontal="center" vertical="top" wrapText="1"/>
    </xf>
    <xf numFmtId="0" fontId="30" fillId="0" borderId="17" xfId="2" applyFont="1" applyFill="1" applyBorder="1" applyAlignment="1">
      <alignment horizontal="center" vertical="top" wrapText="1"/>
    </xf>
    <xf numFmtId="0" fontId="30" fillId="0" borderId="18" xfId="2" applyFont="1" applyFill="1" applyBorder="1" applyAlignment="1">
      <alignment horizontal="center" vertical="top" wrapText="1"/>
    </xf>
    <xf numFmtId="0" fontId="30" fillId="0" borderId="19" xfId="2" applyFont="1" applyFill="1" applyBorder="1" applyAlignment="1">
      <alignment horizontal="center" vertical="top" wrapText="1"/>
    </xf>
    <xf numFmtId="0" fontId="27" fillId="0" borderId="1" xfId="2" applyFont="1" applyFill="1" applyBorder="1" applyAlignment="1">
      <alignment horizontal="center" vertical="top" wrapText="1"/>
    </xf>
    <xf numFmtId="0" fontId="27" fillId="0" borderId="3" xfId="2" applyFont="1" applyFill="1" applyBorder="1" applyAlignment="1">
      <alignment horizontal="center" vertical="top" wrapText="1"/>
    </xf>
    <xf numFmtId="0" fontId="27" fillId="0" borderId="20" xfId="2" applyFont="1" applyFill="1" applyBorder="1" applyAlignment="1">
      <alignment horizontal="center" vertical="top" wrapText="1"/>
    </xf>
    <xf numFmtId="165" fontId="32" fillId="0" borderId="1" xfId="2" applyNumberFormat="1" applyFont="1" applyFill="1" applyBorder="1" applyAlignment="1">
      <alignment horizontal="center" vertical="top"/>
    </xf>
    <xf numFmtId="165" fontId="32" fillId="0" borderId="3" xfId="2" applyNumberFormat="1" applyFont="1" applyFill="1" applyBorder="1" applyAlignment="1">
      <alignment horizontal="center" vertical="top"/>
    </xf>
    <xf numFmtId="165" fontId="32" fillId="0" borderId="20" xfId="2" applyNumberFormat="1" applyFont="1" applyFill="1" applyBorder="1" applyAlignment="1">
      <alignment horizontal="center" vertical="top"/>
    </xf>
    <xf numFmtId="0" fontId="27" fillId="0" borderId="21" xfId="2" applyFont="1" applyFill="1" applyBorder="1" applyAlignment="1">
      <alignment horizontal="center" vertical="top" wrapText="1"/>
    </xf>
    <xf numFmtId="0" fontId="30" fillId="0" borderId="16" xfId="2" applyFont="1" applyFill="1" applyBorder="1" applyAlignment="1">
      <alignment horizontal="center" vertical="top" wrapText="1"/>
    </xf>
    <xf numFmtId="0" fontId="30" fillId="0" borderId="22" xfId="2" applyFont="1" applyFill="1" applyBorder="1" applyAlignment="1">
      <alignment horizontal="center" vertical="top" wrapText="1"/>
    </xf>
    <xf numFmtId="0" fontId="48" fillId="0" borderId="8" xfId="0" applyFont="1" applyBorder="1" applyAlignment="1">
      <alignment horizontal="left" vertical="top" wrapText="1"/>
    </xf>
    <xf numFmtId="0" fontId="28" fillId="0" borderId="9" xfId="0" applyFont="1" applyBorder="1" applyAlignment="1">
      <alignment horizontal="left" vertical="top" wrapText="1"/>
    </xf>
    <xf numFmtId="0" fontId="28" fillId="0" borderId="10" xfId="0" applyFont="1" applyBorder="1" applyAlignment="1">
      <alignment horizontal="left" vertical="top" wrapText="1"/>
    </xf>
    <xf numFmtId="0" fontId="28" fillId="0" borderId="11" xfId="0" applyFont="1" applyBorder="1" applyAlignment="1">
      <alignment horizontal="left" vertical="top" wrapText="1"/>
    </xf>
    <xf numFmtId="0" fontId="28" fillId="0" borderId="0" xfId="0" applyFont="1" applyBorder="1" applyAlignment="1">
      <alignment horizontal="left" vertical="top" wrapText="1"/>
    </xf>
    <xf numFmtId="0" fontId="28" fillId="0" borderId="12" xfId="0" applyFont="1" applyBorder="1" applyAlignment="1">
      <alignment horizontal="left" vertical="top" wrapText="1"/>
    </xf>
    <xf numFmtId="0" fontId="27" fillId="0" borderId="13" xfId="57" applyFont="1" applyFill="1" applyBorder="1" applyAlignment="1">
      <alignment horizontal="left" vertical="center" wrapText="1"/>
    </xf>
    <xf numFmtId="0" fontId="27" fillId="0" borderId="24" xfId="57" applyFont="1" applyFill="1" applyBorder="1" applyAlignment="1">
      <alignment horizontal="left" vertical="center" wrapText="1"/>
    </xf>
    <xf numFmtId="0" fontId="27" fillId="0" borderId="25" xfId="57" applyFont="1" applyFill="1" applyBorder="1" applyAlignment="1">
      <alignment horizontal="left" vertical="center" wrapText="1"/>
    </xf>
    <xf numFmtId="0" fontId="27" fillId="5" borderId="34" xfId="2" applyFont="1" applyFill="1" applyBorder="1" applyAlignment="1">
      <alignment horizontal="center" vertical="top" wrapText="1"/>
    </xf>
    <xf numFmtId="0" fontId="30" fillId="5" borderId="16" xfId="2" applyFont="1" applyFill="1" applyBorder="1" applyAlignment="1">
      <alignment horizontal="center" vertical="top" wrapText="1"/>
    </xf>
    <xf numFmtId="0" fontId="30" fillId="5" borderId="22" xfId="2" applyFont="1" applyFill="1" applyBorder="1" applyAlignment="1">
      <alignment horizontal="center" vertical="top" wrapText="1"/>
    </xf>
    <xf numFmtId="165" fontId="35" fillId="5" borderId="61" xfId="0" applyNumberFormat="1" applyFont="1" applyFill="1" applyBorder="1" applyAlignment="1">
      <alignment horizontal="center" vertical="top" wrapText="1"/>
    </xf>
    <xf numFmtId="165" fontId="35" fillId="5" borderId="43" xfId="0" applyNumberFormat="1" applyFont="1" applyFill="1" applyBorder="1" applyAlignment="1">
      <alignment horizontal="center" vertical="top" wrapText="1"/>
    </xf>
    <xf numFmtId="165" fontId="35" fillId="5" borderId="44" xfId="0" applyNumberFormat="1" applyFont="1" applyFill="1" applyBorder="1" applyAlignment="1">
      <alignment horizontal="center" vertical="top" wrapText="1"/>
    </xf>
    <xf numFmtId="165" fontId="32" fillId="5" borderId="1" xfId="2" applyNumberFormat="1" applyFont="1" applyFill="1" applyBorder="1" applyAlignment="1">
      <alignment horizontal="center" vertical="top"/>
    </xf>
    <xf numFmtId="165" fontId="32" fillId="5" borderId="3" xfId="2" applyNumberFormat="1" applyFont="1" applyFill="1" applyBorder="1" applyAlignment="1">
      <alignment horizontal="center" vertical="top"/>
    </xf>
    <xf numFmtId="165" fontId="32" fillId="5" borderId="20" xfId="2" applyNumberFormat="1" applyFont="1" applyFill="1" applyBorder="1" applyAlignment="1">
      <alignment horizontal="center" vertical="top"/>
    </xf>
    <xf numFmtId="0" fontId="29" fillId="5" borderId="8" xfId="106" applyNumberFormat="1" applyFont="1" applyFill="1" applyBorder="1" applyAlignment="1">
      <alignment horizontal="left" vertical="top" wrapText="1"/>
    </xf>
    <xf numFmtId="0" fontId="29" fillId="5" borderId="9" xfId="106" applyNumberFormat="1" applyFont="1" applyFill="1" applyBorder="1" applyAlignment="1">
      <alignment horizontal="left" vertical="top" wrapText="1"/>
    </xf>
    <xf numFmtId="0" fontId="29" fillId="5" borderId="10" xfId="106" applyNumberFormat="1" applyFont="1" applyFill="1" applyBorder="1" applyAlignment="1">
      <alignment horizontal="left" vertical="top" wrapText="1"/>
    </xf>
    <xf numFmtId="0" fontId="29" fillId="5" borderId="11" xfId="106" applyNumberFormat="1" applyFont="1" applyFill="1" applyBorder="1" applyAlignment="1">
      <alignment horizontal="left" vertical="top" wrapText="1"/>
    </xf>
    <xf numFmtId="0" fontId="29" fillId="5" borderId="0" xfId="106" applyNumberFormat="1" applyFont="1" applyFill="1" applyBorder="1" applyAlignment="1">
      <alignment horizontal="left" vertical="top" wrapText="1"/>
    </xf>
    <xf numFmtId="0" fontId="29" fillId="5" borderId="12" xfId="106" applyNumberFormat="1" applyFont="1" applyFill="1" applyBorder="1" applyAlignment="1">
      <alignment horizontal="left" vertical="top" wrapText="1"/>
    </xf>
    <xf numFmtId="0" fontId="29" fillId="5" borderId="13" xfId="106" applyNumberFormat="1" applyFont="1" applyFill="1" applyBorder="1" applyAlignment="1">
      <alignment horizontal="left" vertical="top" wrapText="1"/>
    </xf>
    <xf numFmtId="0" fontId="29" fillId="5" borderId="14" xfId="106" applyNumberFormat="1" applyFont="1" applyFill="1" applyBorder="1" applyAlignment="1">
      <alignment horizontal="left" vertical="top" wrapText="1"/>
    </xf>
    <xf numFmtId="0" fontId="29" fillId="5" borderId="15" xfId="106" applyNumberFormat="1" applyFont="1" applyFill="1" applyBorder="1" applyAlignment="1">
      <alignment horizontal="left" vertical="top" wrapText="1"/>
    </xf>
    <xf numFmtId="0" fontId="27" fillId="5" borderId="8" xfId="57" applyFont="1" applyFill="1" applyBorder="1" applyAlignment="1">
      <alignment horizontal="left" vertical="center" wrapText="1"/>
    </xf>
    <xf numFmtId="0" fontId="27" fillId="5" borderId="24" xfId="57" applyFont="1" applyFill="1" applyBorder="1" applyAlignment="1">
      <alignment horizontal="left" vertical="center" wrapText="1"/>
    </xf>
    <xf numFmtId="0" fontId="27" fillId="5" borderId="25" xfId="57" applyFont="1" applyFill="1" applyBorder="1" applyAlignment="1">
      <alignment horizontal="left" vertical="center" wrapText="1"/>
    </xf>
    <xf numFmtId="0" fontId="36" fillId="5" borderId="58" xfId="0" applyFont="1" applyFill="1" applyBorder="1" applyAlignment="1">
      <alignment horizontal="center" vertical="center" wrapText="1"/>
    </xf>
    <xf numFmtId="0" fontId="36" fillId="5" borderId="59" xfId="0" applyFont="1" applyFill="1" applyBorder="1" applyAlignment="1">
      <alignment horizontal="center" vertical="center" wrapText="1"/>
    </xf>
    <xf numFmtId="165" fontId="32" fillId="5" borderId="35" xfId="2" applyNumberFormat="1" applyFont="1" applyFill="1" applyBorder="1" applyAlignment="1">
      <alignment horizontal="center" vertical="top" wrapText="1"/>
    </xf>
    <xf numFmtId="165" fontId="32" fillId="5" borderId="3" xfId="2" applyNumberFormat="1" applyFont="1" applyFill="1" applyBorder="1" applyAlignment="1">
      <alignment horizontal="center" vertical="top" wrapText="1"/>
    </xf>
    <xf numFmtId="165" fontId="32" fillId="5" borderId="20" xfId="2" applyNumberFormat="1" applyFont="1" applyFill="1" applyBorder="1" applyAlignment="1">
      <alignment horizontal="center" vertical="top" wrapText="1"/>
    </xf>
    <xf numFmtId="0" fontId="27" fillId="5" borderId="21" xfId="2" applyFont="1" applyFill="1" applyBorder="1" applyAlignment="1">
      <alignment horizontal="center" vertical="top" wrapText="1"/>
    </xf>
    <xf numFmtId="0" fontId="30" fillId="5" borderId="38" xfId="2" applyFont="1" applyFill="1" applyBorder="1" applyAlignment="1">
      <alignment horizontal="center" vertical="top" wrapText="1"/>
    </xf>
    <xf numFmtId="0" fontId="37" fillId="5" borderId="62" xfId="0" applyFont="1" applyFill="1" applyBorder="1" applyAlignment="1">
      <alignment horizontal="center" vertical="top" wrapText="1"/>
    </xf>
    <xf numFmtId="0" fontId="36" fillId="5" borderId="47" xfId="0" quotePrefix="1" applyFont="1" applyFill="1" applyBorder="1" applyAlignment="1">
      <alignment horizontal="center" vertical="top" wrapText="1"/>
    </xf>
    <xf numFmtId="0" fontId="36" fillId="5" borderId="48" xfId="0" quotePrefix="1" applyFont="1" applyFill="1" applyBorder="1" applyAlignment="1">
      <alignment horizontal="center" vertical="top" wrapText="1"/>
    </xf>
    <xf numFmtId="165" fontId="32" fillId="5" borderId="35" xfId="2" applyNumberFormat="1" applyFont="1" applyFill="1" applyBorder="1" applyAlignment="1">
      <alignment horizontal="center" vertical="top"/>
    </xf>
    <xf numFmtId="167" fontId="32" fillId="5" borderId="1" xfId="2" applyNumberFormat="1" applyFont="1" applyFill="1" applyBorder="1" applyAlignment="1">
      <alignment vertical="top"/>
    </xf>
    <xf numFmtId="0" fontId="32" fillId="5" borderId="3" xfId="2" applyFont="1" applyFill="1" applyBorder="1" applyAlignment="1">
      <alignment vertical="top"/>
    </xf>
    <xf numFmtId="0" fontId="32" fillId="5" borderId="4" xfId="2" applyFont="1" applyFill="1" applyBorder="1" applyAlignment="1">
      <alignment vertical="top"/>
    </xf>
    <xf numFmtId="0" fontId="27" fillId="5" borderId="23" xfId="57" applyFont="1" applyFill="1" applyBorder="1" applyAlignment="1">
      <alignment horizontal="left" vertical="center" wrapText="1"/>
    </xf>
    <xf numFmtId="0" fontId="27" fillId="5" borderId="9" xfId="57" applyFont="1" applyFill="1" applyBorder="1" applyAlignment="1">
      <alignment horizontal="left" vertical="center" wrapText="1"/>
    </xf>
    <xf numFmtId="0" fontId="27" fillId="5" borderId="10" xfId="57" applyFont="1" applyFill="1" applyBorder="1" applyAlignment="1">
      <alignment horizontal="left" vertical="center" wrapText="1"/>
    </xf>
    <xf numFmtId="0" fontId="46" fillId="5" borderId="8" xfId="106" applyNumberFormat="1" applyFont="1" applyFill="1" applyBorder="1" applyAlignment="1">
      <alignment horizontal="left" vertical="top" wrapText="1"/>
    </xf>
    <xf numFmtId="0" fontId="26" fillId="5" borderId="9" xfId="106" applyNumberFormat="1" applyFont="1" applyFill="1" applyBorder="1" applyAlignment="1">
      <alignment horizontal="left" vertical="top" wrapText="1"/>
    </xf>
    <xf numFmtId="0" fontId="26" fillId="5" borderId="11" xfId="106" applyNumberFormat="1" applyFont="1" applyFill="1" applyBorder="1" applyAlignment="1">
      <alignment horizontal="left" vertical="top" wrapText="1"/>
    </xf>
    <xf numFmtId="0" fontId="26" fillId="5" borderId="0" xfId="106" applyNumberFormat="1" applyFont="1" applyFill="1" applyBorder="1" applyAlignment="1">
      <alignment horizontal="left" vertical="top" wrapText="1"/>
    </xf>
    <xf numFmtId="0" fontId="30" fillId="0" borderId="36" xfId="2" applyFont="1" applyFill="1" applyBorder="1" applyAlignment="1">
      <alignment horizontal="center" vertical="top" wrapText="1"/>
    </xf>
    <xf numFmtId="0" fontId="27" fillId="0" borderId="35" xfId="2" applyFont="1" applyFill="1" applyBorder="1" applyAlignment="1">
      <alignment horizontal="center" vertical="top" wrapText="1"/>
    </xf>
    <xf numFmtId="0" fontId="30" fillId="5" borderId="23" xfId="57" applyFont="1" applyFill="1" applyBorder="1" applyAlignment="1">
      <alignment horizontal="center" vertical="center" wrapText="1"/>
    </xf>
    <xf numFmtId="0" fontId="30" fillId="5" borderId="24" xfId="57" applyFont="1" applyFill="1" applyBorder="1" applyAlignment="1">
      <alignment horizontal="center" vertical="center" wrapText="1"/>
    </xf>
    <xf numFmtId="0" fontId="30" fillId="5" borderId="25" xfId="57" applyFont="1" applyFill="1" applyBorder="1" applyAlignment="1">
      <alignment horizontal="center" vertical="center" wrapText="1"/>
    </xf>
    <xf numFmtId="0" fontId="27" fillId="0" borderId="1" xfId="2" applyFont="1" applyFill="1" applyBorder="1" applyAlignment="1">
      <alignment horizontal="left" vertical="top" wrapText="1"/>
    </xf>
    <xf numFmtId="0" fontId="27" fillId="0" borderId="3" xfId="2" applyFont="1" applyFill="1" applyBorder="1" applyAlignment="1">
      <alignment horizontal="left" vertical="top" wrapText="1"/>
    </xf>
    <xf numFmtId="0" fontId="27" fillId="0" borderId="4" xfId="2" applyFont="1" applyFill="1" applyBorder="1" applyAlignment="1">
      <alignment horizontal="left" vertical="top" wrapText="1"/>
    </xf>
    <xf numFmtId="0" fontId="27" fillId="0" borderId="4" xfId="2" applyFont="1" applyFill="1" applyBorder="1" applyAlignment="1">
      <alignment horizontal="center" vertical="top" wrapText="1"/>
    </xf>
    <xf numFmtId="0" fontId="30" fillId="5" borderId="17" xfId="2" applyFont="1" applyFill="1" applyBorder="1" applyAlignment="1">
      <alignment horizontal="center" vertical="top" wrapText="1"/>
    </xf>
    <xf numFmtId="0" fontId="30" fillId="5" borderId="18" xfId="2" applyFont="1" applyFill="1" applyBorder="1" applyAlignment="1">
      <alignment horizontal="center" vertical="top" wrapText="1"/>
    </xf>
    <xf numFmtId="0" fontId="30" fillId="5" borderId="19" xfId="2" applyFont="1" applyFill="1" applyBorder="1" applyAlignment="1">
      <alignment horizontal="center" vertical="top" wrapText="1"/>
    </xf>
    <xf numFmtId="0" fontId="27" fillId="0" borderId="35" xfId="2" applyFont="1" applyFill="1" applyBorder="1" applyAlignment="1">
      <alignment horizontal="left" vertical="top" wrapText="1"/>
    </xf>
    <xf numFmtId="0" fontId="27" fillId="0" borderId="20" xfId="2" applyFont="1" applyFill="1" applyBorder="1" applyAlignment="1">
      <alignment horizontal="left" vertical="top" wrapText="1"/>
    </xf>
    <xf numFmtId="167" fontId="32" fillId="5" borderId="35" xfId="2" applyNumberFormat="1" applyFont="1" applyFill="1" applyBorder="1" applyAlignment="1">
      <alignment horizontal="left" vertical="top"/>
    </xf>
    <xf numFmtId="0" fontId="32" fillId="5" borderId="3" xfId="2" applyFont="1" applyFill="1" applyBorder="1" applyAlignment="1">
      <alignment horizontal="left" vertical="top"/>
    </xf>
    <xf numFmtId="0" fontId="32" fillId="5" borderId="20" xfId="2" applyFont="1" applyFill="1" applyBorder="1" applyAlignment="1">
      <alignment horizontal="left" vertical="top"/>
    </xf>
    <xf numFmtId="0" fontId="48" fillId="0" borderId="8" xfId="0" applyFont="1" applyBorder="1" applyAlignment="1">
      <alignment vertical="top" wrapText="1"/>
    </xf>
    <xf numFmtId="0" fontId="48" fillId="0" borderId="9" xfId="0" applyFont="1" applyBorder="1" applyAlignment="1">
      <alignment vertical="top" wrapText="1"/>
    </xf>
    <xf numFmtId="0" fontId="48" fillId="0" borderId="10" xfId="0" applyFont="1" applyBorder="1" applyAlignment="1">
      <alignment vertical="top" wrapText="1"/>
    </xf>
    <xf numFmtId="0" fontId="48" fillId="0" borderId="11" xfId="0" applyFont="1" applyBorder="1" applyAlignment="1">
      <alignment vertical="top" wrapText="1"/>
    </xf>
    <xf numFmtId="0" fontId="48" fillId="0" borderId="0" xfId="0" applyFont="1" applyBorder="1" applyAlignment="1">
      <alignment vertical="top" wrapText="1"/>
    </xf>
    <xf numFmtId="0" fontId="48" fillId="0" borderId="12" xfId="0" applyFont="1" applyBorder="1" applyAlignment="1">
      <alignment vertical="top" wrapText="1"/>
    </xf>
    <xf numFmtId="0" fontId="48" fillId="0" borderId="13" xfId="0" applyFont="1" applyBorder="1" applyAlignment="1">
      <alignment vertical="top" wrapText="1"/>
    </xf>
    <xf numFmtId="0" fontId="48" fillId="0" borderId="14" xfId="0" applyFont="1" applyBorder="1" applyAlignment="1">
      <alignment vertical="top" wrapText="1"/>
    </xf>
    <xf numFmtId="0" fontId="48" fillId="0" borderId="15" xfId="0" applyFont="1" applyBorder="1" applyAlignment="1">
      <alignment vertical="top" wrapText="1"/>
    </xf>
    <xf numFmtId="0" fontId="23" fillId="0" borderId="0" xfId="0" applyFont="1" applyAlignment="1">
      <alignment horizontal="center" vertical="top" wrapText="1"/>
    </xf>
    <xf numFmtId="0" fontId="30" fillId="5" borderId="2" xfId="57" applyFont="1" applyFill="1" applyBorder="1" applyAlignment="1">
      <alignment horizontal="left" vertical="center" wrapText="1"/>
    </xf>
    <xf numFmtId="0" fontId="25" fillId="0" borderId="35" xfId="2" applyFont="1" applyFill="1" applyBorder="1" applyAlignment="1">
      <alignment horizontal="center" vertical="center" wrapText="1"/>
    </xf>
    <xf numFmtId="0" fontId="25" fillId="0" borderId="4" xfId="2" applyFont="1" applyFill="1" applyBorder="1" applyAlignment="1">
      <alignment horizontal="center" vertical="center" wrapText="1"/>
    </xf>
    <xf numFmtId="0" fontId="25" fillId="0" borderId="34" xfId="2" applyFont="1" applyFill="1" applyBorder="1" applyAlignment="1">
      <alignment horizontal="center" vertical="center" wrapText="1"/>
    </xf>
    <xf numFmtId="0" fontId="25" fillId="0" borderId="38" xfId="2" applyFont="1" applyFill="1" applyBorder="1" applyAlignment="1">
      <alignment horizontal="center" vertical="center" wrapText="1"/>
    </xf>
    <xf numFmtId="0" fontId="24" fillId="0" borderId="26" xfId="57" applyFont="1" applyFill="1" applyBorder="1" applyAlignment="1">
      <alignment horizontal="center" vertical="center" wrapText="1"/>
    </xf>
    <xf numFmtId="0" fontId="24" fillId="0" borderId="27" xfId="57" applyFont="1" applyFill="1" applyBorder="1" applyAlignment="1">
      <alignment horizontal="center" vertical="center" wrapText="1"/>
    </xf>
    <xf numFmtId="0" fontId="24" fillId="0" borderId="28" xfId="57" applyFont="1" applyFill="1" applyBorder="1" applyAlignment="1">
      <alignment horizontal="center" vertical="center" wrapText="1"/>
    </xf>
    <xf numFmtId="0" fontId="27" fillId="5" borderId="16" xfId="2" applyFont="1" applyFill="1" applyBorder="1" applyAlignment="1">
      <alignment horizontal="center" vertical="top" wrapText="1"/>
    </xf>
    <xf numFmtId="0" fontId="27" fillId="5" borderId="22" xfId="2" applyFont="1" applyFill="1" applyBorder="1" applyAlignment="1">
      <alignment horizontal="center" vertical="top" wrapText="1"/>
    </xf>
    <xf numFmtId="165" fontId="32" fillId="5" borderId="2" xfId="2" applyNumberFormat="1" applyFont="1" applyFill="1" applyBorder="1" applyAlignment="1">
      <alignment horizontal="center" vertical="top"/>
    </xf>
    <xf numFmtId="0" fontId="4" fillId="0" borderId="36" xfId="2" applyFont="1" applyFill="1" applyBorder="1" applyAlignment="1">
      <alignment horizontal="center" vertical="center" wrapText="1"/>
    </xf>
    <xf numFmtId="0" fontId="4" fillId="0" borderId="37" xfId="2" applyFont="1" applyFill="1" applyBorder="1" applyAlignment="1">
      <alignment horizontal="center" vertical="center" wrapText="1"/>
    </xf>
    <xf numFmtId="0" fontId="25" fillId="0" borderId="26" xfId="2" applyFont="1" applyFill="1" applyBorder="1" applyAlignment="1">
      <alignment horizontal="center" vertical="center" wrapText="1"/>
    </xf>
    <xf numFmtId="0" fontId="25" fillId="0" borderId="27" xfId="2" applyFont="1" applyFill="1" applyBorder="1" applyAlignment="1">
      <alignment horizontal="center" vertical="center" wrapText="1"/>
    </xf>
    <xf numFmtId="0" fontId="25" fillId="0" borderId="28" xfId="2" applyFont="1" applyFill="1" applyBorder="1" applyAlignment="1">
      <alignment horizontal="center" vertical="center" wrapText="1"/>
    </xf>
    <xf numFmtId="0" fontId="24" fillId="0" borderId="26" xfId="2" applyFont="1" applyFill="1" applyBorder="1" applyAlignment="1">
      <alignment horizontal="center" vertical="center"/>
    </xf>
    <xf numFmtId="0" fontId="24" fillId="0" borderId="27" xfId="2" applyFont="1" applyFill="1" applyBorder="1" applyAlignment="1">
      <alignment horizontal="center" vertical="center"/>
    </xf>
    <xf numFmtId="0" fontId="24" fillId="0" borderId="28" xfId="2" applyFont="1" applyFill="1" applyBorder="1" applyAlignment="1">
      <alignment horizontal="center" vertical="center"/>
    </xf>
    <xf numFmtId="0" fontId="33" fillId="0" borderId="1" xfId="2" applyFont="1" applyFill="1" applyBorder="1" applyAlignment="1">
      <alignment horizontal="center" vertical="top" wrapText="1"/>
    </xf>
    <xf numFmtId="0" fontId="33" fillId="0" borderId="3" xfId="2" applyFont="1" applyFill="1" applyBorder="1" applyAlignment="1">
      <alignment horizontal="center" vertical="top" wrapText="1"/>
    </xf>
    <xf numFmtId="0" fontId="33" fillId="0" borderId="20" xfId="2" applyFont="1" applyFill="1" applyBorder="1" applyAlignment="1">
      <alignment horizontal="center" vertical="top" wrapText="1"/>
    </xf>
    <xf numFmtId="0" fontId="30" fillId="0" borderId="3" xfId="2" applyFont="1" applyFill="1" applyBorder="1" applyAlignment="1">
      <alignment horizontal="center" vertical="top" wrapText="1"/>
    </xf>
    <xf numFmtId="0" fontId="30" fillId="0" borderId="20" xfId="2" applyFont="1" applyFill="1" applyBorder="1" applyAlignment="1">
      <alignment horizontal="center" vertical="top" wrapText="1"/>
    </xf>
    <xf numFmtId="165" fontId="40" fillId="5" borderId="1" xfId="2" applyNumberFormat="1" applyFont="1" applyFill="1" applyBorder="1" applyAlignment="1">
      <alignment horizontal="center" vertical="top"/>
    </xf>
    <xf numFmtId="165" fontId="40" fillId="5" borderId="3" xfId="2" applyNumberFormat="1" applyFont="1" applyFill="1" applyBorder="1" applyAlignment="1">
      <alignment horizontal="center" vertical="top"/>
    </xf>
    <xf numFmtId="165" fontId="40" fillId="5" borderId="4" xfId="2" applyNumberFormat="1" applyFont="1" applyFill="1" applyBorder="1" applyAlignment="1">
      <alignment horizontal="center" vertical="top"/>
    </xf>
    <xf numFmtId="0" fontId="26" fillId="5" borderId="10" xfId="106" applyNumberFormat="1" applyFont="1" applyFill="1" applyBorder="1" applyAlignment="1">
      <alignment horizontal="left" vertical="top" wrapText="1"/>
    </xf>
    <xf numFmtId="0" fontId="26" fillId="5" borderId="12" xfId="106" applyNumberFormat="1" applyFont="1" applyFill="1" applyBorder="1" applyAlignment="1">
      <alignment horizontal="left" vertical="top" wrapText="1"/>
    </xf>
    <xf numFmtId="0" fontId="26" fillId="5" borderId="13" xfId="106" applyNumberFormat="1" applyFont="1" applyFill="1" applyBorder="1" applyAlignment="1">
      <alignment horizontal="left" vertical="top" wrapText="1"/>
    </xf>
    <xf numFmtId="0" fontId="26" fillId="5" borderId="14" xfId="106" applyNumberFormat="1" applyFont="1" applyFill="1" applyBorder="1" applyAlignment="1">
      <alignment horizontal="left" vertical="top" wrapText="1"/>
    </xf>
    <xf numFmtId="0" fontId="26" fillId="5" borderId="15" xfId="106" applyNumberFormat="1" applyFont="1" applyFill="1" applyBorder="1" applyAlignment="1">
      <alignment horizontal="left" vertical="top" wrapText="1"/>
    </xf>
    <xf numFmtId="0" fontId="27" fillId="5" borderId="29" xfId="57" applyFont="1" applyFill="1" applyBorder="1" applyAlignment="1">
      <alignment horizontal="left" vertical="center" wrapText="1"/>
    </xf>
    <xf numFmtId="0" fontId="27" fillId="5" borderId="30" xfId="57" applyFont="1" applyFill="1" applyBorder="1" applyAlignment="1">
      <alignment horizontal="left" vertical="center" wrapText="1"/>
    </xf>
    <xf numFmtId="0" fontId="27" fillId="5" borderId="5" xfId="57" applyFont="1" applyFill="1" applyBorder="1" applyAlignment="1">
      <alignment horizontal="left" vertical="center" wrapText="1"/>
    </xf>
    <xf numFmtId="0" fontId="30" fillId="5" borderId="1" xfId="2" applyFont="1" applyFill="1" applyBorder="1" applyAlignment="1">
      <alignment horizontal="center" vertical="top" wrapText="1"/>
    </xf>
    <xf numFmtId="0" fontId="30" fillId="5" borderId="3" xfId="2" applyFont="1" applyFill="1" applyBorder="1" applyAlignment="1">
      <alignment horizontal="center" vertical="top" wrapText="1"/>
    </xf>
    <xf numFmtId="0" fontId="30" fillId="5" borderId="4" xfId="2" applyFont="1" applyFill="1" applyBorder="1" applyAlignment="1">
      <alignment horizontal="center" vertical="top" wrapText="1"/>
    </xf>
    <xf numFmtId="0" fontId="28" fillId="5" borderId="8" xfId="0" applyFont="1" applyFill="1" applyBorder="1" applyAlignment="1">
      <alignment horizontal="left" vertical="top" wrapText="1"/>
    </xf>
    <xf numFmtId="0" fontId="31" fillId="5" borderId="9" xfId="0" applyFont="1" applyFill="1" applyBorder="1" applyAlignment="1">
      <alignment horizontal="left" vertical="top"/>
    </xf>
    <xf numFmtId="0" fontId="31" fillId="5" borderId="10" xfId="0" applyFont="1" applyFill="1" applyBorder="1" applyAlignment="1">
      <alignment horizontal="left" vertical="top"/>
    </xf>
    <xf numFmtId="0" fontId="31" fillId="5" borderId="11" xfId="0" applyFont="1" applyFill="1" applyBorder="1" applyAlignment="1">
      <alignment horizontal="left" vertical="top"/>
    </xf>
    <xf numFmtId="0" fontId="31" fillId="5" borderId="0" xfId="0" applyFont="1" applyFill="1" applyBorder="1" applyAlignment="1">
      <alignment horizontal="left" vertical="top"/>
    </xf>
    <xf numFmtId="0" fontId="31" fillId="5" borderId="12" xfId="0" applyFont="1" applyFill="1" applyBorder="1" applyAlignment="1">
      <alignment horizontal="left" vertical="top"/>
    </xf>
    <xf numFmtId="0" fontId="31" fillId="5" borderId="67" xfId="0" applyFont="1" applyFill="1" applyBorder="1" applyAlignment="1">
      <alignment horizontal="left" vertical="top"/>
    </xf>
    <xf numFmtId="0" fontId="31" fillId="5" borderId="68" xfId="0" applyFont="1" applyFill="1" applyBorder="1" applyAlignment="1">
      <alignment horizontal="left" vertical="top"/>
    </xf>
    <xf numFmtId="0" fontId="31" fillId="5" borderId="63" xfId="0" applyFont="1" applyFill="1" applyBorder="1" applyAlignment="1">
      <alignment horizontal="left" vertical="top"/>
    </xf>
    <xf numFmtId="0" fontId="31" fillId="5" borderId="18" xfId="0" applyFont="1" applyFill="1" applyBorder="1"/>
    <xf numFmtId="0" fontId="31" fillId="5" borderId="19" xfId="0" applyFont="1" applyFill="1" applyBorder="1"/>
    <xf numFmtId="0" fontId="31" fillId="0" borderId="3" xfId="0" applyFont="1" applyFill="1" applyBorder="1"/>
    <xf numFmtId="0" fontId="31" fillId="0" borderId="20" xfId="0" applyFont="1" applyFill="1" applyBorder="1"/>
    <xf numFmtId="0" fontId="36" fillId="0" borderId="60" xfId="0" applyFont="1" applyBorder="1" applyAlignment="1">
      <alignment horizontal="center" vertical="top" wrapText="1"/>
    </xf>
    <xf numFmtId="0" fontId="36" fillId="0" borderId="41" xfId="0" applyFont="1" applyBorder="1" applyAlignment="1">
      <alignment horizontal="center" vertical="top" wrapText="1"/>
    </xf>
    <xf numFmtId="0" fontId="36" fillId="0" borderId="42" xfId="0" applyFont="1" applyBorder="1" applyAlignment="1">
      <alignment horizontal="center" vertical="top" wrapText="1"/>
    </xf>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xf numFmtId="0" fontId="31" fillId="5" borderId="12" xfId="0" applyFont="1" applyFill="1" applyBorder="1"/>
    <xf numFmtId="0" fontId="31" fillId="5" borderId="0"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0" fontId="27" fillId="0" borderId="71" xfId="2" applyFont="1" applyFill="1" applyBorder="1" applyAlignment="1">
      <alignment horizontal="center" vertical="top" wrapText="1"/>
    </xf>
    <xf numFmtId="0" fontId="37" fillId="0" borderId="61" xfId="0" applyFont="1" applyFill="1" applyBorder="1" applyAlignment="1">
      <alignment horizontal="center" vertical="top" wrapText="1"/>
    </xf>
    <xf numFmtId="0" fontId="37" fillId="0" borderId="43" xfId="0" applyFont="1" applyFill="1" applyBorder="1" applyAlignment="1">
      <alignment horizontal="center" vertical="top" wrapText="1"/>
    </xf>
    <xf numFmtId="0" fontId="37" fillId="0" borderId="44" xfId="0" applyFont="1" applyFill="1" applyBorder="1" applyAlignment="1">
      <alignment horizontal="center" vertical="top" wrapText="1"/>
    </xf>
    <xf numFmtId="0" fontId="30" fillId="5" borderId="2" xfId="2" applyFont="1" applyFill="1" applyBorder="1" applyAlignment="1">
      <alignment horizontal="center" vertical="top" wrapText="1"/>
    </xf>
    <xf numFmtId="0" fontId="28" fillId="5" borderId="8" xfId="0" applyFont="1" applyFill="1" applyBorder="1" applyAlignment="1">
      <alignment vertical="top" wrapText="1"/>
    </xf>
    <xf numFmtId="0" fontId="28" fillId="5" borderId="9" xfId="0" applyFont="1" applyFill="1" applyBorder="1" applyAlignment="1">
      <alignment vertical="top"/>
    </xf>
    <xf numFmtId="0" fontId="28" fillId="5" borderId="10" xfId="0" applyFont="1" applyFill="1" applyBorder="1" applyAlignment="1">
      <alignment vertical="top"/>
    </xf>
    <xf numFmtId="0" fontId="28" fillId="5" borderId="11" xfId="0" applyFont="1" applyFill="1" applyBorder="1" applyAlignment="1">
      <alignment vertical="top"/>
    </xf>
    <xf numFmtId="0" fontId="28" fillId="5" borderId="0" xfId="0" applyFont="1" applyFill="1" applyBorder="1" applyAlignment="1">
      <alignment vertical="top"/>
    </xf>
    <xf numFmtId="0" fontId="28" fillId="5" borderId="12" xfId="0" applyFont="1" applyFill="1" applyBorder="1" applyAlignment="1">
      <alignment vertical="top"/>
    </xf>
    <xf numFmtId="0" fontId="28" fillId="5" borderId="67" xfId="0" applyFont="1" applyFill="1" applyBorder="1" applyAlignment="1">
      <alignment vertical="top"/>
    </xf>
    <xf numFmtId="0" fontId="28" fillId="5" borderId="68" xfId="0" applyFont="1" applyFill="1" applyBorder="1" applyAlignment="1">
      <alignment vertical="top"/>
    </xf>
    <xf numFmtId="0" fontId="28" fillId="5" borderId="63" xfId="0" applyFont="1" applyFill="1" applyBorder="1" applyAlignment="1">
      <alignment vertical="top"/>
    </xf>
    <xf numFmtId="0" fontId="28" fillId="0" borderId="8" xfId="0" applyFont="1" applyBorder="1" applyAlignment="1">
      <alignment horizontal="left" vertical="top" wrapText="1"/>
    </xf>
    <xf numFmtId="0" fontId="28" fillId="5" borderId="9" xfId="0" applyFont="1" applyFill="1" applyBorder="1" applyAlignment="1">
      <alignment horizontal="left" vertical="top"/>
    </xf>
    <xf numFmtId="0" fontId="28" fillId="5" borderId="10" xfId="0" applyFont="1" applyFill="1" applyBorder="1" applyAlignment="1">
      <alignment horizontal="left" vertical="top"/>
    </xf>
    <xf numFmtId="0" fontId="28" fillId="5" borderId="11" xfId="0" applyFont="1" applyFill="1" applyBorder="1" applyAlignment="1">
      <alignment horizontal="left" vertical="top"/>
    </xf>
    <xf numFmtId="0" fontId="28" fillId="5" borderId="0" xfId="0" applyFont="1" applyFill="1" applyBorder="1" applyAlignment="1">
      <alignment horizontal="left" vertical="top"/>
    </xf>
    <xf numFmtId="0" fontId="28" fillId="5" borderId="12" xfId="0" applyFont="1" applyFill="1" applyBorder="1" applyAlignment="1">
      <alignment horizontal="left" vertical="top"/>
    </xf>
    <xf numFmtId="0" fontId="28" fillId="5" borderId="67" xfId="0" applyFont="1" applyFill="1" applyBorder="1" applyAlignment="1">
      <alignment horizontal="left" vertical="top"/>
    </xf>
    <xf numFmtId="0" fontId="28" fillId="5" borderId="68" xfId="0" applyFont="1" applyFill="1" applyBorder="1" applyAlignment="1">
      <alignment horizontal="left" vertical="top"/>
    </xf>
    <xf numFmtId="0" fontId="28" fillId="5" borderId="63" xfId="0" applyFont="1" applyFill="1" applyBorder="1" applyAlignment="1">
      <alignment horizontal="left" vertical="top"/>
    </xf>
    <xf numFmtId="0" fontId="45" fillId="0" borderId="21" xfId="2" applyFont="1" applyFill="1" applyBorder="1" applyAlignment="1">
      <alignment horizontal="center" vertical="top" wrapText="1"/>
    </xf>
    <xf numFmtId="0" fontId="45" fillId="0" borderId="16" xfId="2" applyFont="1" applyFill="1" applyBorder="1" applyAlignment="1">
      <alignment horizontal="center" vertical="top" wrapText="1"/>
    </xf>
    <xf numFmtId="0" fontId="45" fillId="0" borderId="22" xfId="2" applyFont="1" applyFill="1" applyBorder="1" applyAlignment="1">
      <alignment horizontal="center" vertical="top" wrapText="1"/>
    </xf>
    <xf numFmtId="0" fontId="27" fillId="0" borderId="29" xfId="57" applyFont="1" applyFill="1" applyBorder="1" applyAlignment="1">
      <alignment horizontal="left" vertical="center" wrapText="1"/>
    </xf>
    <xf numFmtId="0" fontId="27" fillId="0" borderId="30" xfId="57" applyFont="1" applyFill="1" applyBorder="1" applyAlignment="1">
      <alignment horizontal="left" vertical="center" wrapText="1"/>
    </xf>
    <xf numFmtId="0" fontId="27" fillId="0" borderId="5" xfId="57" applyFont="1" applyFill="1" applyBorder="1" applyAlignment="1">
      <alignment horizontal="left" vertical="center" wrapText="1"/>
    </xf>
    <xf numFmtId="0" fontId="28" fillId="5" borderId="49" xfId="0" applyFont="1" applyFill="1" applyBorder="1" applyAlignment="1">
      <alignment vertical="top" wrapText="1"/>
    </xf>
    <xf numFmtId="0" fontId="28" fillId="5" borderId="50" xfId="0" applyFont="1" applyFill="1" applyBorder="1" applyAlignment="1">
      <alignment vertical="top" wrapText="1"/>
    </xf>
    <xf numFmtId="0" fontId="28" fillId="5" borderId="51" xfId="0" applyFont="1" applyFill="1" applyBorder="1" applyAlignment="1">
      <alignment vertical="top" wrapText="1"/>
    </xf>
    <xf numFmtId="0" fontId="28" fillId="5" borderId="52" xfId="0" applyFont="1" applyFill="1" applyBorder="1" applyAlignment="1">
      <alignment vertical="top" wrapText="1"/>
    </xf>
    <xf numFmtId="0" fontId="28" fillId="5" borderId="0" xfId="0" applyFont="1" applyFill="1" applyBorder="1" applyAlignment="1">
      <alignment vertical="top" wrapText="1"/>
    </xf>
    <xf numFmtId="0" fontId="28" fillId="5" borderId="53" xfId="0" applyFont="1" applyFill="1" applyBorder="1" applyAlignment="1">
      <alignment vertical="top" wrapText="1"/>
    </xf>
    <xf numFmtId="0" fontId="28" fillId="5" borderId="54" xfId="0" applyFont="1" applyFill="1" applyBorder="1" applyAlignment="1">
      <alignment vertical="top" wrapText="1"/>
    </xf>
    <xf numFmtId="0" fontId="28" fillId="5" borderId="55" xfId="0" applyFont="1" applyFill="1" applyBorder="1" applyAlignment="1">
      <alignment vertical="top" wrapText="1"/>
    </xf>
    <xf numFmtId="0" fontId="28" fillId="5" borderId="56" xfId="0" applyFont="1" applyFill="1" applyBorder="1" applyAlignment="1">
      <alignment vertical="top" wrapText="1"/>
    </xf>
    <xf numFmtId="0" fontId="12" fillId="0" borderId="0" xfId="0" applyFont="1" applyAlignment="1">
      <alignment horizontal="center"/>
    </xf>
    <xf numFmtId="0" fontId="4" fillId="0" borderId="2" xfId="2" applyFont="1" applyBorder="1" applyAlignment="1">
      <alignment horizontal="center" vertical="center" wrapText="1"/>
    </xf>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5" fillId="2" borderId="29"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5" xfId="2" applyFont="1" applyFill="1" applyBorder="1" applyAlignment="1">
      <alignment horizontal="center" vertical="center"/>
    </xf>
    <xf numFmtId="0" fontId="5" fillId="3" borderId="1" xfId="2" applyFont="1" applyFill="1" applyBorder="1" applyAlignment="1">
      <alignment horizontal="center" vertical="center"/>
    </xf>
    <xf numFmtId="0" fontId="5" fillId="3" borderId="4" xfId="2" applyFont="1" applyFill="1" applyBorder="1" applyAlignment="1">
      <alignment horizontal="center" vertical="center"/>
    </xf>
    <xf numFmtId="0" fontId="4" fillId="0" borderId="29" xfId="2" applyFont="1" applyBorder="1" applyAlignment="1">
      <alignment horizontal="center" vertical="center"/>
    </xf>
    <xf numFmtId="0" fontId="4" fillId="0" borderId="5" xfId="2" applyFont="1" applyBorder="1" applyAlignment="1">
      <alignment horizontal="center" vertical="center"/>
    </xf>
    <xf numFmtId="0" fontId="4" fillId="3" borderId="1" xfId="2" applyFont="1" applyFill="1" applyBorder="1" applyAlignment="1">
      <alignment horizontal="center" vertical="center"/>
    </xf>
    <xf numFmtId="0" fontId="4" fillId="3" borderId="3" xfId="2" applyFont="1" applyFill="1" applyBorder="1" applyAlignment="1">
      <alignment horizontal="center" vertical="center"/>
    </xf>
    <xf numFmtId="0" fontId="4" fillId="3" borderId="4" xfId="2" applyFont="1" applyFill="1" applyBorder="1" applyAlignment="1">
      <alignment horizontal="center" vertical="center"/>
    </xf>
    <xf numFmtId="0" fontId="5" fillId="3" borderId="1" xfId="2" applyFont="1" applyFill="1" applyBorder="1" applyAlignment="1">
      <alignment horizontal="center" vertical="center" wrapText="1"/>
    </xf>
    <xf numFmtId="0" fontId="5" fillId="3" borderId="3" xfId="2" applyFont="1" applyFill="1" applyBorder="1" applyAlignment="1">
      <alignment horizontal="center" vertical="center" wrapText="1"/>
    </xf>
    <xf numFmtId="0" fontId="5" fillId="3" borderId="4" xfId="2" applyFont="1" applyFill="1" applyBorder="1" applyAlignment="1">
      <alignment horizontal="center" vertical="center" wrapText="1"/>
    </xf>
    <xf numFmtId="164" fontId="5" fillId="0" borderId="1" xfId="106" applyNumberFormat="1" applyFont="1" applyFill="1" applyBorder="1" applyAlignment="1">
      <alignment horizontal="center" vertical="center" wrapText="1"/>
    </xf>
    <xf numFmtId="164" fontId="5" fillId="0" borderId="3" xfId="106" applyNumberFormat="1" applyFont="1" applyFill="1" applyBorder="1" applyAlignment="1">
      <alignment horizontal="center" vertical="center" wrapText="1"/>
    </xf>
    <xf numFmtId="164" fontId="5" fillId="0" borderId="4" xfId="106" applyNumberFormat="1" applyFont="1" applyFill="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165" fontId="8" fillId="0" borderId="1" xfId="2" applyNumberFormat="1" applyFont="1" applyFill="1" applyBorder="1" applyAlignment="1">
      <alignment horizontal="left" vertical="top" wrapText="1"/>
    </xf>
    <xf numFmtId="165" fontId="8" fillId="0" borderId="3" xfId="2" applyNumberFormat="1" applyFont="1" applyFill="1" applyBorder="1" applyAlignment="1">
      <alignment horizontal="left" vertical="top" wrapText="1"/>
    </xf>
    <xf numFmtId="165" fontId="8" fillId="0" borderId="4" xfId="2" applyNumberFormat="1" applyFont="1" applyFill="1" applyBorder="1" applyAlignment="1">
      <alignment horizontal="left" vertical="top" wrapText="1"/>
    </xf>
    <xf numFmtId="0" fontId="5" fillId="0" borderId="1" xfId="2" applyFont="1" applyFill="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27" fillId="5" borderId="72" xfId="2" applyFont="1" applyFill="1" applyBorder="1" applyAlignment="1">
      <alignment horizontal="center" vertical="top" wrapText="1"/>
    </xf>
  </cellXfs>
  <cellStyles count="406">
    <cellStyle name="Excel Built-in Normal" xfId="405"/>
    <cellStyle name="Обычный" xfId="0" builtinId="0"/>
    <cellStyle name="Обычный 2" xfId="1"/>
    <cellStyle name="Обычный 2 2" xfId="2"/>
    <cellStyle name="Обычный 2 2 10" xfId="3"/>
    <cellStyle name="Обычный 2 2 10 2" xfId="113"/>
    <cellStyle name="Обычный 2 2 10 2 2" xfId="403"/>
    <cellStyle name="Обычный 2 2 10 3" xfId="210"/>
    <cellStyle name="Обычный 2 2 10 4" xfId="307"/>
    <cellStyle name="Обычный 2 2 11" xfId="4"/>
    <cellStyle name="Обычный 2 2 11 2" xfId="114"/>
    <cellStyle name="Обычный 2 2 11 3" xfId="211"/>
    <cellStyle name="Обычный 2 2 11 4" xfId="308"/>
    <cellStyle name="Обычный 2 2 12" xfId="112"/>
    <cellStyle name="Обычный 2 2 12 2" xfId="404"/>
    <cellStyle name="Обычный 2 2 13" xfId="209"/>
    <cellStyle name="Обычный 2 2 14" xfId="306"/>
    <cellStyle name="Обычный 2 2 2" xfId="5"/>
    <cellStyle name="Обычный 2 2 2 10" xfId="309"/>
    <cellStyle name="Обычный 2 2 2 2" xfId="6"/>
    <cellStyle name="Обычный 2 2 2 2 2" xfId="7"/>
    <cellStyle name="Обычный 2 2 2 2 2 2" xfId="117"/>
    <cellStyle name="Обычный 2 2 2 2 2 3" xfId="214"/>
    <cellStyle name="Обычный 2 2 2 2 2 4" xfId="311"/>
    <cellStyle name="Обычный 2 2 2 2 3" xfId="8"/>
    <cellStyle name="Обычный 2 2 2 2 3 2" xfId="118"/>
    <cellStyle name="Обычный 2 2 2 2 3 3" xfId="215"/>
    <cellStyle name="Обычный 2 2 2 2 3 4" xfId="312"/>
    <cellStyle name="Обычный 2 2 2 2 4" xfId="9"/>
    <cellStyle name="Обычный 2 2 2 2 4 2" xfId="119"/>
    <cellStyle name="Обычный 2 2 2 2 4 3" xfId="216"/>
    <cellStyle name="Обычный 2 2 2 2 4 4" xfId="313"/>
    <cellStyle name="Обычный 2 2 2 2 5" xfId="10"/>
    <cellStyle name="Обычный 2 2 2 2 5 2" xfId="120"/>
    <cellStyle name="Обычный 2 2 2 2 5 3" xfId="217"/>
    <cellStyle name="Обычный 2 2 2 2 5 4" xfId="314"/>
    <cellStyle name="Обычный 2 2 2 2 6" xfId="11"/>
    <cellStyle name="Обычный 2 2 2 2 6 2" xfId="121"/>
    <cellStyle name="Обычный 2 2 2 2 6 3" xfId="218"/>
    <cellStyle name="Обычный 2 2 2 2 6 4" xfId="315"/>
    <cellStyle name="Обычный 2 2 2 2 7" xfId="116"/>
    <cellStyle name="Обычный 2 2 2 2 8" xfId="213"/>
    <cellStyle name="Обычный 2 2 2 2 9" xfId="310"/>
    <cellStyle name="Обычный 2 2 2 3" xfId="12"/>
    <cellStyle name="Обычный 2 2 2 3 2" xfId="122"/>
    <cellStyle name="Обычный 2 2 2 3 3" xfId="219"/>
    <cellStyle name="Обычный 2 2 2 3 4" xfId="316"/>
    <cellStyle name="Обычный 2 2 2 4" xfId="13"/>
    <cellStyle name="Обычный 2 2 2 4 2" xfId="123"/>
    <cellStyle name="Обычный 2 2 2 4 3" xfId="220"/>
    <cellStyle name="Обычный 2 2 2 4 4" xfId="317"/>
    <cellStyle name="Обычный 2 2 2 5" xfId="14"/>
    <cellStyle name="Обычный 2 2 2 5 2" xfId="124"/>
    <cellStyle name="Обычный 2 2 2 5 3" xfId="221"/>
    <cellStyle name="Обычный 2 2 2 5 4" xfId="318"/>
    <cellStyle name="Обычный 2 2 2 6" xfId="15"/>
    <cellStyle name="Обычный 2 2 2 6 2" xfId="125"/>
    <cellStyle name="Обычный 2 2 2 6 3" xfId="222"/>
    <cellStyle name="Обычный 2 2 2 6 4" xfId="319"/>
    <cellStyle name="Обычный 2 2 2 7" xfId="16"/>
    <cellStyle name="Обычный 2 2 2 7 2" xfId="126"/>
    <cellStyle name="Обычный 2 2 2 7 3" xfId="223"/>
    <cellStyle name="Обычный 2 2 2 7 4" xfId="320"/>
    <cellStyle name="Обычный 2 2 2 8" xfId="115"/>
    <cellStyle name="Обычный 2 2 2 9" xfId="212"/>
    <cellStyle name="Обычный 2 2 3" xfId="17"/>
    <cellStyle name="Обычный 2 2 3 10" xfId="321"/>
    <cellStyle name="Обычный 2 2 3 2" xfId="18"/>
    <cellStyle name="Обычный 2 2 3 2 2" xfId="19"/>
    <cellStyle name="Обычный 2 2 3 2 2 2" xfId="129"/>
    <cellStyle name="Обычный 2 2 3 2 2 3" xfId="226"/>
    <cellStyle name="Обычный 2 2 3 2 2 4" xfId="323"/>
    <cellStyle name="Обычный 2 2 3 2 3" xfId="20"/>
    <cellStyle name="Обычный 2 2 3 2 3 2" xfId="130"/>
    <cellStyle name="Обычный 2 2 3 2 3 3" xfId="227"/>
    <cellStyle name="Обычный 2 2 3 2 3 4" xfId="324"/>
    <cellStyle name="Обычный 2 2 3 2 4" xfId="21"/>
    <cellStyle name="Обычный 2 2 3 2 4 2" xfId="131"/>
    <cellStyle name="Обычный 2 2 3 2 4 3" xfId="228"/>
    <cellStyle name="Обычный 2 2 3 2 4 4" xfId="325"/>
    <cellStyle name="Обычный 2 2 3 2 5" xfId="22"/>
    <cellStyle name="Обычный 2 2 3 2 5 2" xfId="132"/>
    <cellStyle name="Обычный 2 2 3 2 5 3" xfId="229"/>
    <cellStyle name="Обычный 2 2 3 2 5 4" xfId="326"/>
    <cellStyle name="Обычный 2 2 3 2 6" xfId="23"/>
    <cellStyle name="Обычный 2 2 3 2 6 2" xfId="133"/>
    <cellStyle name="Обычный 2 2 3 2 6 3" xfId="230"/>
    <cellStyle name="Обычный 2 2 3 2 6 4" xfId="327"/>
    <cellStyle name="Обычный 2 2 3 2 7" xfId="128"/>
    <cellStyle name="Обычный 2 2 3 2 8" xfId="225"/>
    <cellStyle name="Обычный 2 2 3 2 9" xfId="322"/>
    <cellStyle name="Обычный 2 2 3 3" xfId="24"/>
    <cellStyle name="Обычный 2 2 3 3 2" xfId="134"/>
    <cellStyle name="Обычный 2 2 3 3 3" xfId="231"/>
    <cellStyle name="Обычный 2 2 3 3 4" xfId="328"/>
    <cellStyle name="Обычный 2 2 3 4" xfId="25"/>
    <cellStyle name="Обычный 2 2 3 4 2" xfId="135"/>
    <cellStyle name="Обычный 2 2 3 4 3" xfId="232"/>
    <cellStyle name="Обычный 2 2 3 4 4" xfId="329"/>
    <cellStyle name="Обычный 2 2 3 5" xfId="26"/>
    <cellStyle name="Обычный 2 2 3 5 2" xfId="136"/>
    <cellStyle name="Обычный 2 2 3 5 3" xfId="233"/>
    <cellStyle name="Обычный 2 2 3 5 4" xfId="330"/>
    <cellStyle name="Обычный 2 2 3 6" xfId="27"/>
    <cellStyle name="Обычный 2 2 3 6 2" xfId="137"/>
    <cellStyle name="Обычный 2 2 3 6 3" xfId="234"/>
    <cellStyle name="Обычный 2 2 3 6 4" xfId="331"/>
    <cellStyle name="Обычный 2 2 3 7" xfId="28"/>
    <cellStyle name="Обычный 2 2 3 7 2" xfId="138"/>
    <cellStyle name="Обычный 2 2 3 7 3" xfId="235"/>
    <cellStyle name="Обычный 2 2 3 7 4" xfId="332"/>
    <cellStyle name="Обычный 2 2 3 8" xfId="127"/>
    <cellStyle name="Обычный 2 2 3 9" xfId="224"/>
    <cellStyle name="Обычный 2 2 4" xfId="29"/>
    <cellStyle name="Обычный 2 2 4 10" xfId="333"/>
    <cellStyle name="Обычный 2 2 4 2" xfId="30"/>
    <cellStyle name="Обычный 2 2 4 2 2" xfId="31"/>
    <cellStyle name="Обычный 2 2 4 2 2 2" xfId="141"/>
    <cellStyle name="Обычный 2 2 4 2 2 3" xfId="238"/>
    <cellStyle name="Обычный 2 2 4 2 2 4" xfId="335"/>
    <cellStyle name="Обычный 2 2 4 2 3" xfId="32"/>
    <cellStyle name="Обычный 2 2 4 2 3 2" xfId="142"/>
    <cellStyle name="Обычный 2 2 4 2 3 3" xfId="239"/>
    <cellStyle name="Обычный 2 2 4 2 3 4" xfId="336"/>
    <cellStyle name="Обычный 2 2 4 2 4" xfId="33"/>
    <cellStyle name="Обычный 2 2 4 2 4 2" xfId="143"/>
    <cellStyle name="Обычный 2 2 4 2 4 3" xfId="240"/>
    <cellStyle name="Обычный 2 2 4 2 4 4" xfId="337"/>
    <cellStyle name="Обычный 2 2 4 2 5" xfId="34"/>
    <cellStyle name="Обычный 2 2 4 2 5 2" xfId="144"/>
    <cellStyle name="Обычный 2 2 4 2 5 3" xfId="241"/>
    <cellStyle name="Обычный 2 2 4 2 5 4" xfId="338"/>
    <cellStyle name="Обычный 2 2 4 2 6" xfId="35"/>
    <cellStyle name="Обычный 2 2 4 2 6 2" xfId="145"/>
    <cellStyle name="Обычный 2 2 4 2 6 3" xfId="242"/>
    <cellStyle name="Обычный 2 2 4 2 6 4" xfId="339"/>
    <cellStyle name="Обычный 2 2 4 2 7" xfId="140"/>
    <cellStyle name="Обычный 2 2 4 2 8" xfId="237"/>
    <cellStyle name="Обычный 2 2 4 2 9" xfId="334"/>
    <cellStyle name="Обычный 2 2 4 3" xfId="36"/>
    <cellStyle name="Обычный 2 2 4 3 2" xfId="146"/>
    <cellStyle name="Обычный 2 2 4 3 3" xfId="243"/>
    <cellStyle name="Обычный 2 2 4 3 4" xfId="340"/>
    <cellStyle name="Обычный 2 2 4 4" xfId="37"/>
    <cellStyle name="Обычный 2 2 4 4 2" xfId="147"/>
    <cellStyle name="Обычный 2 2 4 4 3" xfId="244"/>
    <cellStyle name="Обычный 2 2 4 4 4" xfId="341"/>
    <cellStyle name="Обычный 2 2 4 5" xfId="38"/>
    <cellStyle name="Обычный 2 2 4 5 2" xfId="148"/>
    <cellStyle name="Обычный 2 2 4 5 3" xfId="245"/>
    <cellStyle name="Обычный 2 2 4 5 4" xfId="342"/>
    <cellStyle name="Обычный 2 2 4 6" xfId="39"/>
    <cellStyle name="Обычный 2 2 4 6 2" xfId="149"/>
    <cellStyle name="Обычный 2 2 4 6 3" xfId="246"/>
    <cellStyle name="Обычный 2 2 4 6 4" xfId="343"/>
    <cellStyle name="Обычный 2 2 4 7" xfId="40"/>
    <cellStyle name="Обычный 2 2 4 7 2" xfId="150"/>
    <cellStyle name="Обычный 2 2 4 7 3" xfId="247"/>
    <cellStyle name="Обычный 2 2 4 7 4" xfId="344"/>
    <cellStyle name="Обычный 2 2 4 8" xfId="139"/>
    <cellStyle name="Обычный 2 2 4 9" xfId="236"/>
    <cellStyle name="Обычный 2 2 5" xfId="41"/>
    <cellStyle name="Обычный 2 2 5 2" xfId="42"/>
    <cellStyle name="Обычный 2 2 5 2 2" xfId="152"/>
    <cellStyle name="Обычный 2 2 5 2 3" xfId="249"/>
    <cellStyle name="Обычный 2 2 5 2 4" xfId="346"/>
    <cellStyle name="Обычный 2 2 5 3" xfId="43"/>
    <cellStyle name="Обычный 2 2 5 3 2" xfId="153"/>
    <cellStyle name="Обычный 2 2 5 3 3" xfId="250"/>
    <cellStyle name="Обычный 2 2 5 3 4" xfId="347"/>
    <cellStyle name="Обычный 2 2 5 4" xfId="44"/>
    <cellStyle name="Обычный 2 2 5 4 2" xfId="154"/>
    <cellStyle name="Обычный 2 2 5 4 3" xfId="251"/>
    <cellStyle name="Обычный 2 2 5 4 4" xfId="348"/>
    <cellStyle name="Обычный 2 2 5 5" xfId="45"/>
    <cellStyle name="Обычный 2 2 5 5 2" xfId="155"/>
    <cellStyle name="Обычный 2 2 5 5 3" xfId="252"/>
    <cellStyle name="Обычный 2 2 5 5 4" xfId="349"/>
    <cellStyle name="Обычный 2 2 5 6" xfId="46"/>
    <cellStyle name="Обычный 2 2 5 6 2" xfId="156"/>
    <cellStyle name="Обычный 2 2 5 6 3" xfId="253"/>
    <cellStyle name="Обычный 2 2 5 6 4" xfId="350"/>
    <cellStyle name="Обычный 2 2 5 7" xfId="151"/>
    <cellStyle name="Обычный 2 2 5 8" xfId="248"/>
    <cellStyle name="Обычный 2 2 5 9" xfId="345"/>
    <cellStyle name="Обычный 2 2 6" xfId="47"/>
    <cellStyle name="Обычный 2 2 6 2" xfId="48"/>
    <cellStyle name="Обычный 2 2 6 2 2" xfId="158"/>
    <cellStyle name="Обычный 2 2 6 2 3" xfId="255"/>
    <cellStyle name="Обычный 2 2 6 2 4" xfId="352"/>
    <cellStyle name="Обычный 2 2 6 3" xfId="49"/>
    <cellStyle name="Обычный 2 2 6 3 2" xfId="159"/>
    <cellStyle name="Обычный 2 2 6 3 3" xfId="256"/>
    <cellStyle name="Обычный 2 2 6 3 4" xfId="353"/>
    <cellStyle name="Обычный 2 2 6 4" xfId="50"/>
    <cellStyle name="Обычный 2 2 6 4 2" xfId="160"/>
    <cellStyle name="Обычный 2 2 6 4 3" xfId="257"/>
    <cellStyle name="Обычный 2 2 6 4 4" xfId="354"/>
    <cellStyle name="Обычный 2 2 6 5" xfId="51"/>
    <cellStyle name="Обычный 2 2 6 5 2" xfId="161"/>
    <cellStyle name="Обычный 2 2 6 5 3" xfId="258"/>
    <cellStyle name="Обычный 2 2 6 5 4" xfId="355"/>
    <cellStyle name="Обычный 2 2 6 6" xfId="52"/>
    <cellStyle name="Обычный 2 2 6 6 2" xfId="162"/>
    <cellStyle name="Обычный 2 2 6 6 3" xfId="259"/>
    <cellStyle name="Обычный 2 2 6 6 4" xfId="356"/>
    <cellStyle name="Обычный 2 2 6 7" xfId="157"/>
    <cellStyle name="Обычный 2 2 6 8" xfId="254"/>
    <cellStyle name="Обычный 2 2 6 9" xfId="351"/>
    <cellStyle name="Обычный 2 2 7" xfId="53"/>
    <cellStyle name="Обычный 2 2 7 2" xfId="54"/>
    <cellStyle name="Обычный 2 2 7 2 2" xfId="164"/>
    <cellStyle name="Обычный 2 2 7 2 3" xfId="261"/>
    <cellStyle name="Обычный 2 2 7 2 4" xfId="358"/>
    <cellStyle name="Обычный 2 2 7 3" xfId="163"/>
    <cellStyle name="Обычный 2 2 7 4" xfId="260"/>
    <cellStyle name="Обычный 2 2 7 5" xfId="357"/>
    <cellStyle name="Обычный 2 2 8" xfId="55"/>
    <cellStyle name="Обычный 2 2 8 2" xfId="165"/>
    <cellStyle name="Обычный 2 2 8 3" xfId="262"/>
    <cellStyle name="Обычный 2 2 8 4" xfId="359"/>
    <cellStyle name="Обычный 2 2 9" xfId="56"/>
    <cellStyle name="Обычный 2 2 9 2" xfId="166"/>
    <cellStyle name="Обычный 2 2 9 3" xfId="263"/>
    <cellStyle name="Обычный 2 2 9 4" xfId="360"/>
    <cellStyle name="Обычный 2 2_30-ра" xfId="57"/>
    <cellStyle name="Обычный 3" xfId="58"/>
    <cellStyle name="Обычный 4" xfId="59"/>
    <cellStyle name="Обычный 4 10" xfId="60"/>
    <cellStyle name="Обычный 4 10 2" xfId="168"/>
    <cellStyle name="Обычный 4 10 3" xfId="265"/>
    <cellStyle name="Обычный 4 10 4" xfId="362"/>
    <cellStyle name="Обычный 4 11" xfId="167"/>
    <cellStyle name="Обычный 4 12" xfId="264"/>
    <cellStyle name="Обычный 4 13" xfId="361"/>
    <cellStyle name="Обычный 4 2" xfId="61"/>
    <cellStyle name="Обычный 4 2 10" xfId="363"/>
    <cellStyle name="Обычный 4 2 2" xfId="62"/>
    <cellStyle name="Обычный 4 2 2 2" xfId="63"/>
    <cellStyle name="Обычный 4 2 2 2 2" xfId="171"/>
    <cellStyle name="Обычный 4 2 2 2 3" xfId="268"/>
    <cellStyle name="Обычный 4 2 2 2 4" xfId="365"/>
    <cellStyle name="Обычный 4 2 2 3" xfId="64"/>
    <cellStyle name="Обычный 4 2 2 3 2" xfId="172"/>
    <cellStyle name="Обычный 4 2 2 3 3" xfId="269"/>
    <cellStyle name="Обычный 4 2 2 3 4" xfId="366"/>
    <cellStyle name="Обычный 4 2 2 4" xfId="65"/>
    <cellStyle name="Обычный 4 2 2 4 2" xfId="173"/>
    <cellStyle name="Обычный 4 2 2 4 3" xfId="270"/>
    <cellStyle name="Обычный 4 2 2 4 4" xfId="367"/>
    <cellStyle name="Обычный 4 2 2 5" xfId="66"/>
    <cellStyle name="Обычный 4 2 2 5 2" xfId="174"/>
    <cellStyle name="Обычный 4 2 2 5 3" xfId="271"/>
    <cellStyle name="Обычный 4 2 2 5 4" xfId="368"/>
    <cellStyle name="Обычный 4 2 2 6" xfId="67"/>
    <cellStyle name="Обычный 4 2 2 6 2" xfId="175"/>
    <cellStyle name="Обычный 4 2 2 6 3" xfId="272"/>
    <cellStyle name="Обычный 4 2 2 6 4" xfId="369"/>
    <cellStyle name="Обычный 4 2 2 7" xfId="170"/>
    <cellStyle name="Обычный 4 2 2 8" xfId="267"/>
    <cellStyle name="Обычный 4 2 2 9" xfId="364"/>
    <cellStyle name="Обычный 4 2 3" xfId="68"/>
    <cellStyle name="Обычный 4 2 3 2" xfId="176"/>
    <cellStyle name="Обычный 4 2 3 3" xfId="273"/>
    <cellStyle name="Обычный 4 2 3 4" xfId="370"/>
    <cellStyle name="Обычный 4 2 4" xfId="69"/>
    <cellStyle name="Обычный 4 2 4 2" xfId="177"/>
    <cellStyle name="Обычный 4 2 4 3" xfId="274"/>
    <cellStyle name="Обычный 4 2 4 4" xfId="371"/>
    <cellStyle name="Обычный 4 2 5" xfId="70"/>
    <cellStyle name="Обычный 4 2 5 2" xfId="178"/>
    <cellStyle name="Обычный 4 2 5 3" xfId="275"/>
    <cellStyle name="Обычный 4 2 5 4" xfId="372"/>
    <cellStyle name="Обычный 4 2 6" xfId="71"/>
    <cellStyle name="Обычный 4 2 6 2" xfId="179"/>
    <cellStyle name="Обычный 4 2 6 3" xfId="276"/>
    <cellStyle name="Обычный 4 2 6 4" xfId="373"/>
    <cellStyle name="Обычный 4 2 7" xfId="72"/>
    <cellStyle name="Обычный 4 2 7 2" xfId="180"/>
    <cellStyle name="Обычный 4 2 7 3" xfId="277"/>
    <cellStyle name="Обычный 4 2 7 4" xfId="374"/>
    <cellStyle name="Обычный 4 2 8" xfId="169"/>
    <cellStyle name="Обычный 4 2 9" xfId="266"/>
    <cellStyle name="Обычный 4 3" xfId="73"/>
    <cellStyle name="Обычный 4 3 10" xfId="375"/>
    <cellStyle name="Обычный 4 3 2" xfId="74"/>
    <cellStyle name="Обычный 4 3 2 2" xfId="75"/>
    <cellStyle name="Обычный 4 3 2 2 2" xfId="183"/>
    <cellStyle name="Обычный 4 3 2 2 3" xfId="280"/>
    <cellStyle name="Обычный 4 3 2 2 4" xfId="377"/>
    <cellStyle name="Обычный 4 3 2 3" xfId="76"/>
    <cellStyle name="Обычный 4 3 2 3 2" xfId="184"/>
    <cellStyle name="Обычный 4 3 2 3 3" xfId="281"/>
    <cellStyle name="Обычный 4 3 2 3 4" xfId="378"/>
    <cellStyle name="Обычный 4 3 2 4" xfId="77"/>
    <cellStyle name="Обычный 4 3 2 4 2" xfId="185"/>
    <cellStyle name="Обычный 4 3 2 4 3" xfId="282"/>
    <cellStyle name="Обычный 4 3 2 4 4" xfId="379"/>
    <cellStyle name="Обычный 4 3 2 5" xfId="78"/>
    <cellStyle name="Обычный 4 3 2 5 2" xfId="186"/>
    <cellStyle name="Обычный 4 3 2 5 3" xfId="283"/>
    <cellStyle name="Обычный 4 3 2 5 4" xfId="380"/>
    <cellStyle name="Обычный 4 3 2 6" xfId="79"/>
    <cellStyle name="Обычный 4 3 2 6 2" xfId="187"/>
    <cellStyle name="Обычный 4 3 2 6 3" xfId="284"/>
    <cellStyle name="Обычный 4 3 2 6 4" xfId="381"/>
    <cellStyle name="Обычный 4 3 2 7" xfId="182"/>
    <cellStyle name="Обычный 4 3 2 8" xfId="279"/>
    <cellStyle name="Обычный 4 3 2 9" xfId="376"/>
    <cellStyle name="Обычный 4 3 3" xfId="80"/>
    <cellStyle name="Обычный 4 3 3 2" xfId="188"/>
    <cellStyle name="Обычный 4 3 3 3" xfId="285"/>
    <cellStyle name="Обычный 4 3 3 4" xfId="382"/>
    <cellStyle name="Обычный 4 3 4" xfId="81"/>
    <cellStyle name="Обычный 4 3 4 2" xfId="189"/>
    <cellStyle name="Обычный 4 3 4 3" xfId="286"/>
    <cellStyle name="Обычный 4 3 4 4" xfId="383"/>
    <cellStyle name="Обычный 4 3 5" xfId="82"/>
    <cellStyle name="Обычный 4 3 5 2" xfId="190"/>
    <cellStyle name="Обычный 4 3 5 3" xfId="287"/>
    <cellStyle name="Обычный 4 3 5 4" xfId="384"/>
    <cellStyle name="Обычный 4 3 6" xfId="83"/>
    <cellStyle name="Обычный 4 3 6 2" xfId="191"/>
    <cellStyle name="Обычный 4 3 6 3" xfId="288"/>
    <cellStyle name="Обычный 4 3 6 4" xfId="385"/>
    <cellStyle name="Обычный 4 3 7" xfId="84"/>
    <cellStyle name="Обычный 4 3 7 2" xfId="192"/>
    <cellStyle name="Обычный 4 3 7 3" xfId="289"/>
    <cellStyle name="Обычный 4 3 7 4" xfId="386"/>
    <cellStyle name="Обычный 4 3 8" xfId="181"/>
    <cellStyle name="Обычный 4 3 9" xfId="278"/>
    <cellStyle name="Обычный 4 4" xfId="85"/>
    <cellStyle name="Обычный 4 4 2" xfId="86"/>
    <cellStyle name="Обычный 4 4 2 2" xfId="194"/>
    <cellStyle name="Обычный 4 4 2 3" xfId="291"/>
    <cellStyle name="Обычный 4 4 2 4" xfId="388"/>
    <cellStyle name="Обычный 4 4 3" xfId="87"/>
    <cellStyle name="Обычный 4 4 3 2" xfId="195"/>
    <cellStyle name="Обычный 4 4 3 3" xfId="292"/>
    <cellStyle name="Обычный 4 4 3 4" xfId="389"/>
    <cellStyle name="Обычный 4 4 4" xfId="88"/>
    <cellStyle name="Обычный 4 4 4 2" xfId="196"/>
    <cellStyle name="Обычный 4 4 4 3" xfId="293"/>
    <cellStyle name="Обычный 4 4 4 4" xfId="390"/>
    <cellStyle name="Обычный 4 4 5" xfId="89"/>
    <cellStyle name="Обычный 4 4 5 2" xfId="197"/>
    <cellStyle name="Обычный 4 4 5 3" xfId="294"/>
    <cellStyle name="Обычный 4 4 5 4" xfId="391"/>
    <cellStyle name="Обычный 4 4 6" xfId="90"/>
    <cellStyle name="Обычный 4 4 6 2" xfId="198"/>
    <cellStyle name="Обычный 4 4 6 3" xfId="295"/>
    <cellStyle name="Обычный 4 4 6 4" xfId="392"/>
    <cellStyle name="Обычный 4 4 7" xfId="193"/>
    <cellStyle name="Обычный 4 4 8" xfId="290"/>
    <cellStyle name="Обычный 4 4 9" xfId="387"/>
    <cellStyle name="Обычный 4 5" xfId="91"/>
    <cellStyle name="Обычный 4 5 2" xfId="92"/>
    <cellStyle name="Обычный 4 5 2 2" xfId="200"/>
    <cellStyle name="Обычный 4 5 2 3" xfId="297"/>
    <cellStyle name="Обычный 4 5 2 4" xfId="394"/>
    <cellStyle name="Обычный 4 5 3" xfId="93"/>
    <cellStyle name="Обычный 4 5 3 2" xfId="201"/>
    <cellStyle name="Обычный 4 5 3 3" xfId="298"/>
    <cellStyle name="Обычный 4 5 3 4" xfId="395"/>
    <cellStyle name="Обычный 4 5 4" xfId="94"/>
    <cellStyle name="Обычный 4 5 4 2" xfId="202"/>
    <cellStyle name="Обычный 4 5 4 3" xfId="299"/>
    <cellStyle name="Обычный 4 5 4 4" xfId="396"/>
    <cellStyle name="Обычный 4 5 5" xfId="95"/>
    <cellStyle name="Обычный 4 5 5 2" xfId="203"/>
    <cellStyle name="Обычный 4 5 5 3" xfId="300"/>
    <cellStyle name="Обычный 4 5 5 4" xfId="397"/>
    <cellStyle name="Обычный 4 5 6" xfId="96"/>
    <cellStyle name="Обычный 4 5 6 2" xfId="204"/>
    <cellStyle name="Обычный 4 5 6 3" xfId="301"/>
    <cellStyle name="Обычный 4 5 6 4" xfId="398"/>
    <cellStyle name="Обычный 4 5 7" xfId="199"/>
    <cellStyle name="Обычный 4 5 8" xfId="296"/>
    <cellStyle name="Обычный 4 5 9" xfId="393"/>
    <cellStyle name="Обычный 4 6" xfId="97"/>
    <cellStyle name="Обычный 4 6 2" xfId="205"/>
    <cellStyle name="Обычный 4 6 3" xfId="302"/>
    <cellStyle name="Обычный 4 6 4" xfId="399"/>
    <cellStyle name="Обычный 4 7" xfId="98"/>
    <cellStyle name="Обычный 4 7 2" xfId="206"/>
    <cellStyle name="Обычный 4 7 3" xfId="303"/>
    <cellStyle name="Обычный 4 7 4" xfId="400"/>
    <cellStyle name="Обычный 4 8" xfId="99"/>
    <cellStyle name="Обычный 4 8 2" xfId="207"/>
    <cellStyle name="Обычный 4 8 3" xfId="304"/>
    <cellStyle name="Обычный 4 8 4" xfId="401"/>
    <cellStyle name="Обычный 4 9" xfId="100"/>
    <cellStyle name="Обычный 4 9 2" xfId="208"/>
    <cellStyle name="Обычный 4 9 3" xfId="305"/>
    <cellStyle name="Обычный 4 9 4" xfId="402"/>
    <cellStyle name="Процентный 2" xfId="101"/>
    <cellStyle name="Процентный 2 2" xfId="102"/>
    <cellStyle name="Процентный 3" xfId="103"/>
    <cellStyle name="Процентный 4" xfId="104"/>
    <cellStyle name="Финансовый 2" xfId="105"/>
    <cellStyle name="Финансовый 2 2" xfId="106"/>
    <cellStyle name="Финансовый 3" xfId="107"/>
    <cellStyle name="Финансовый 3 2" xfId="108"/>
    <cellStyle name="Финансовый 4" xfId="109"/>
    <cellStyle name="Финансовый 5" xfId="110"/>
    <cellStyle name="Финансовый 6" xfId="1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DZ452"/>
  <sheetViews>
    <sheetView tabSelected="1" view="pageBreakPreview" topLeftCell="A293" zoomScale="50" zoomScaleNormal="43" zoomScaleSheetLayoutView="50" workbookViewId="0">
      <selection activeCell="P237" sqref="P237:P245"/>
    </sheetView>
  </sheetViews>
  <sheetFormatPr defaultRowHeight="18.75" outlineLevelCol="1" x14ac:dyDescent="0.3"/>
  <cols>
    <col min="1" max="1" width="7.28515625" style="27" customWidth="1"/>
    <col min="2" max="2" width="37.140625" customWidth="1"/>
    <col min="3" max="3" width="18.85546875" customWidth="1"/>
    <col min="4" max="4" width="18.7109375" customWidth="1"/>
    <col min="5" max="5" width="29.7109375" customWidth="1"/>
    <col min="6" max="6" width="11.85546875" customWidth="1"/>
    <col min="7" max="7" width="22.42578125" customWidth="1"/>
    <col min="8" max="8" width="21.42578125" customWidth="1"/>
    <col min="9" max="9" width="17.5703125" customWidth="1"/>
    <col min="10" max="10" width="20.42578125" customWidth="1"/>
    <col min="11" max="11" width="82.5703125" customWidth="1"/>
    <col min="12" max="12" width="32.85546875" customWidth="1"/>
    <col min="13" max="13" width="31.5703125" customWidth="1"/>
    <col min="14" max="14" width="45.140625" customWidth="1"/>
    <col min="15" max="15" width="47.28515625" customWidth="1"/>
    <col min="16" max="16" width="68.42578125" customWidth="1"/>
    <col min="17" max="17" width="16.5703125" customWidth="1"/>
    <col min="19" max="19" width="9.5703125" hidden="1" customWidth="1" outlineLevel="1"/>
    <col min="20" max="20" width="9.140625" collapsed="1"/>
  </cols>
  <sheetData>
    <row r="1" spans="1:130" ht="23.45" customHeight="1" x14ac:dyDescent="0.35">
      <c r="C1" s="28"/>
      <c r="D1" s="28"/>
      <c r="F1" s="29"/>
      <c r="M1" s="20"/>
    </row>
    <row r="2" spans="1:130" s="30" customFormat="1" ht="40.5" customHeight="1" x14ac:dyDescent="0.25">
      <c r="A2" s="423" t="s">
        <v>243</v>
      </c>
      <c r="B2" s="423"/>
      <c r="C2" s="423"/>
      <c r="D2" s="423"/>
      <c r="E2" s="423"/>
      <c r="F2" s="423"/>
      <c r="G2" s="423"/>
      <c r="H2" s="423"/>
      <c r="I2" s="423"/>
      <c r="J2" s="423"/>
      <c r="K2" s="423"/>
      <c r="L2" s="423"/>
      <c r="M2" s="423"/>
      <c r="N2" s="423"/>
      <c r="O2" s="423"/>
      <c r="P2" s="423"/>
    </row>
    <row r="3" spans="1:130" s="30" customFormat="1" ht="23.45" customHeight="1" thickBot="1" x14ac:dyDescent="0.3">
      <c r="Q3" s="31"/>
      <c r="R3" s="31"/>
    </row>
    <row r="4" spans="1:130" s="32" customFormat="1" ht="57" customHeight="1" x14ac:dyDescent="0.25">
      <c r="A4" s="435" t="s">
        <v>0</v>
      </c>
      <c r="B4" s="425" t="s">
        <v>36</v>
      </c>
      <c r="C4" s="429" t="s">
        <v>279</v>
      </c>
      <c r="D4" s="430"/>
      <c r="E4" s="431"/>
      <c r="F4" s="437" t="s">
        <v>40</v>
      </c>
      <c r="G4" s="438"/>
      <c r="H4" s="438"/>
      <c r="I4" s="438"/>
      <c r="J4" s="439"/>
      <c r="K4" s="440" t="s">
        <v>45</v>
      </c>
      <c r="L4" s="441"/>
      <c r="M4" s="441"/>
      <c r="N4" s="442"/>
      <c r="O4" s="425" t="s">
        <v>48</v>
      </c>
      <c r="P4" s="427" t="s">
        <v>51</v>
      </c>
      <c r="Q4" s="33"/>
      <c r="R4" s="33"/>
    </row>
    <row r="5" spans="1:130" s="32" customFormat="1" ht="241.5" customHeight="1" x14ac:dyDescent="0.25">
      <c r="A5" s="436"/>
      <c r="B5" s="426"/>
      <c r="C5" s="52" t="s">
        <v>278</v>
      </c>
      <c r="D5" s="52" t="s">
        <v>37</v>
      </c>
      <c r="E5" s="53" t="s">
        <v>38</v>
      </c>
      <c r="F5" s="53" t="s">
        <v>3</v>
      </c>
      <c r="G5" s="52" t="s">
        <v>280</v>
      </c>
      <c r="H5" s="52" t="s">
        <v>281</v>
      </c>
      <c r="I5" s="52" t="s">
        <v>42</v>
      </c>
      <c r="J5" s="52" t="s">
        <v>43</v>
      </c>
      <c r="K5" s="52" t="s">
        <v>49</v>
      </c>
      <c r="L5" s="54" t="s">
        <v>282</v>
      </c>
      <c r="M5" s="51" t="s">
        <v>283</v>
      </c>
      <c r="N5" s="54" t="s">
        <v>46</v>
      </c>
      <c r="O5" s="426"/>
      <c r="P5" s="428"/>
      <c r="Q5" s="33"/>
      <c r="R5" s="33"/>
    </row>
    <row r="6" spans="1:130" s="26" customFormat="1" ht="88.5" customHeight="1" x14ac:dyDescent="0.25">
      <c r="A6" s="327"/>
      <c r="B6" s="328">
        <v>1</v>
      </c>
      <c r="C6" s="328">
        <v>2</v>
      </c>
      <c r="D6" s="328">
        <v>3</v>
      </c>
      <c r="E6" s="328" t="s">
        <v>39</v>
      </c>
      <c r="F6" s="328">
        <v>5</v>
      </c>
      <c r="G6" s="328">
        <v>6</v>
      </c>
      <c r="H6" s="328">
        <v>7</v>
      </c>
      <c r="I6" s="328" t="s">
        <v>41</v>
      </c>
      <c r="J6" s="328" t="s">
        <v>44</v>
      </c>
      <c r="K6" s="328">
        <v>10</v>
      </c>
      <c r="L6" s="328">
        <v>11</v>
      </c>
      <c r="M6" s="328">
        <v>12</v>
      </c>
      <c r="N6" s="328" t="s">
        <v>47</v>
      </c>
      <c r="O6" s="329" t="s">
        <v>70</v>
      </c>
      <c r="P6" s="330">
        <v>15</v>
      </c>
      <c r="Q6" s="39"/>
      <c r="R6" s="39"/>
      <c r="S6" s="39"/>
      <c r="T6" s="39"/>
      <c r="U6" s="39"/>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5"/>
    </row>
    <row r="7" spans="1:130" s="32" customFormat="1" ht="135" customHeight="1" x14ac:dyDescent="0.25">
      <c r="A7" s="334">
        <v>1</v>
      </c>
      <c r="B7" s="443" t="s">
        <v>195</v>
      </c>
      <c r="C7" s="136">
        <v>31</v>
      </c>
      <c r="D7" s="136">
        <v>30</v>
      </c>
      <c r="E7" s="137">
        <f>D7/C7*100</f>
        <v>96.774193548387103</v>
      </c>
      <c r="F7" s="74" t="s">
        <v>6</v>
      </c>
      <c r="G7" s="138">
        <v>100000</v>
      </c>
      <c r="H7" s="138">
        <f>SUM(H8:H11)</f>
        <v>84825</v>
      </c>
      <c r="I7" s="138">
        <f>H7/G7*100</f>
        <v>84.824999999999989</v>
      </c>
      <c r="J7" s="139">
        <f>E7/I7*100</f>
        <v>114.08687715695504</v>
      </c>
      <c r="K7" s="140" t="s">
        <v>185</v>
      </c>
      <c r="L7" s="141">
        <v>1927428</v>
      </c>
      <c r="M7" s="82">
        <v>1328122.3</v>
      </c>
      <c r="N7" s="132">
        <f>M7/L7*100</f>
        <v>68.906454612052954</v>
      </c>
      <c r="O7" s="434">
        <f>N23*J7/100</f>
        <v>96.960729274790523</v>
      </c>
      <c r="P7" s="381" t="s">
        <v>57</v>
      </c>
      <c r="Q7" s="37"/>
      <c r="R7" s="37"/>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row>
    <row r="8" spans="1:130" s="32" customFormat="1" ht="168" customHeight="1" x14ac:dyDescent="0.25">
      <c r="A8" s="335"/>
      <c r="B8" s="444"/>
      <c r="C8" s="364" t="s">
        <v>234</v>
      </c>
      <c r="D8" s="365"/>
      <c r="E8" s="366"/>
      <c r="F8" s="68" t="s">
        <v>53</v>
      </c>
      <c r="G8" s="69"/>
      <c r="H8" s="69"/>
      <c r="I8" s="138" t="e">
        <f>H8/G8*100</f>
        <v>#DIV/0!</v>
      </c>
      <c r="J8" s="142" t="e">
        <f>E8/I8*100</f>
        <v>#DIV/0!</v>
      </c>
      <c r="K8" s="140" t="s">
        <v>186</v>
      </c>
      <c r="L8" s="301">
        <v>107.2</v>
      </c>
      <c r="M8" s="82">
        <v>107.3</v>
      </c>
      <c r="N8" s="132">
        <f t="shared" ref="N8:N16" si="0">M8/L8*100</f>
        <v>100.09328358208955</v>
      </c>
      <c r="O8" s="434"/>
      <c r="P8" s="432"/>
      <c r="Q8" s="33"/>
      <c r="R8" s="33"/>
    </row>
    <row r="9" spans="1:130" s="32" customFormat="1" ht="70.5" customHeight="1" x14ac:dyDescent="0.25">
      <c r="A9" s="335"/>
      <c r="B9" s="444"/>
      <c r="C9" s="367"/>
      <c r="D9" s="368"/>
      <c r="E9" s="369"/>
      <c r="F9" s="68" t="s">
        <v>52</v>
      </c>
      <c r="G9" s="69"/>
      <c r="H9" s="69"/>
      <c r="I9" s="138" t="e">
        <f>H9/G9*100</f>
        <v>#DIV/0!</v>
      </c>
      <c r="J9" s="143" t="e">
        <f>E9/I9*100</f>
        <v>#DIV/0!</v>
      </c>
      <c r="K9" s="144" t="s">
        <v>187</v>
      </c>
      <c r="L9" s="301">
        <v>3103.7</v>
      </c>
      <c r="M9" s="82">
        <v>3103</v>
      </c>
      <c r="N9" s="132">
        <f t="shared" si="0"/>
        <v>99.977446273802244</v>
      </c>
      <c r="O9" s="434"/>
      <c r="P9" s="432"/>
      <c r="Q9" s="33"/>
      <c r="R9" s="33"/>
    </row>
    <row r="10" spans="1:130" s="32" customFormat="1" ht="74.25" customHeight="1" x14ac:dyDescent="0.25">
      <c r="A10" s="335"/>
      <c r="B10" s="444"/>
      <c r="C10" s="367"/>
      <c r="D10" s="368"/>
      <c r="E10" s="369"/>
      <c r="F10" s="68" t="s">
        <v>54</v>
      </c>
      <c r="G10" s="69"/>
      <c r="H10" s="69"/>
      <c r="I10" s="138" t="e">
        <f>H10/G10*100</f>
        <v>#DIV/0!</v>
      </c>
      <c r="J10" s="142" t="e">
        <f>E10/I10*100</f>
        <v>#DIV/0!</v>
      </c>
      <c r="K10" s="140" t="s">
        <v>188</v>
      </c>
      <c r="L10" s="81">
        <v>2862000</v>
      </c>
      <c r="M10" s="82">
        <v>95890</v>
      </c>
      <c r="N10" s="132">
        <f t="shared" si="0"/>
        <v>3.3504542278127185</v>
      </c>
      <c r="O10" s="434"/>
      <c r="P10" s="432"/>
      <c r="Q10" s="33"/>
      <c r="R10" s="33"/>
    </row>
    <row r="11" spans="1:130" s="32" customFormat="1" ht="88.5" customHeight="1" x14ac:dyDescent="0.35">
      <c r="A11" s="335"/>
      <c r="B11" s="444"/>
      <c r="C11" s="367"/>
      <c r="D11" s="368"/>
      <c r="E11" s="369"/>
      <c r="F11" s="74" t="s">
        <v>55</v>
      </c>
      <c r="G11" s="69">
        <v>100000</v>
      </c>
      <c r="H11" s="69">
        <v>84825</v>
      </c>
      <c r="I11" s="138">
        <f>H11/G11*100</f>
        <v>84.824999999999989</v>
      </c>
      <c r="J11" s="143">
        <f>E11/I11*100</f>
        <v>0</v>
      </c>
      <c r="K11" s="145" t="s">
        <v>189</v>
      </c>
      <c r="L11" s="81">
        <v>2762000</v>
      </c>
      <c r="M11" s="82">
        <v>84825</v>
      </c>
      <c r="N11" s="132">
        <f t="shared" si="0"/>
        <v>3.0711440984793628</v>
      </c>
      <c r="O11" s="434"/>
      <c r="P11" s="432"/>
      <c r="Q11" s="34"/>
      <c r="R11" s="33"/>
    </row>
    <row r="12" spans="1:130" ht="101.25" customHeight="1" x14ac:dyDescent="0.35">
      <c r="A12" s="335"/>
      <c r="B12" s="444"/>
      <c r="C12" s="367"/>
      <c r="D12" s="368"/>
      <c r="E12" s="369"/>
      <c r="F12" s="89"/>
      <c r="G12" s="90"/>
      <c r="H12" s="90"/>
      <c r="I12" s="90"/>
      <c r="J12" s="91"/>
      <c r="K12" s="146" t="s">
        <v>190</v>
      </c>
      <c r="L12" s="119">
        <v>171</v>
      </c>
      <c r="M12" s="119">
        <v>156</v>
      </c>
      <c r="N12" s="132">
        <f t="shared" si="0"/>
        <v>91.228070175438589</v>
      </c>
      <c r="O12" s="434"/>
      <c r="P12" s="432"/>
    </row>
    <row r="13" spans="1:130" ht="104.25" customHeight="1" x14ac:dyDescent="0.35">
      <c r="A13" s="335"/>
      <c r="B13" s="444"/>
      <c r="C13" s="367"/>
      <c r="D13" s="368"/>
      <c r="E13" s="369"/>
      <c r="F13" s="92"/>
      <c r="G13" s="93"/>
      <c r="H13" s="93"/>
      <c r="I13" s="93"/>
      <c r="J13" s="94"/>
      <c r="K13" s="147" t="s">
        <v>191</v>
      </c>
      <c r="L13" s="119">
        <v>273</v>
      </c>
      <c r="M13" s="119">
        <v>252</v>
      </c>
      <c r="N13" s="132">
        <f t="shared" si="0"/>
        <v>92.307692307692307</v>
      </c>
      <c r="O13" s="434"/>
      <c r="P13" s="432"/>
    </row>
    <row r="14" spans="1:130" ht="102" customHeight="1" x14ac:dyDescent="0.35">
      <c r="A14" s="335"/>
      <c r="B14" s="444"/>
      <c r="C14" s="367"/>
      <c r="D14" s="368"/>
      <c r="E14" s="369"/>
      <c r="F14" s="92"/>
      <c r="G14" s="93"/>
      <c r="H14" s="93"/>
      <c r="I14" s="93"/>
      <c r="J14" s="94"/>
      <c r="K14" s="148" t="s">
        <v>192</v>
      </c>
      <c r="L14" s="119">
        <v>735579</v>
      </c>
      <c r="M14" s="119">
        <v>384927</v>
      </c>
      <c r="N14" s="132">
        <f t="shared" si="0"/>
        <v>52.32979734331731</v>
      </c>
      <c r="O14" s="434"/>
      <c r="P14" s="432"/>
    </row>
    <row r="15" spans="1:130" ht="219" customHeight="1" x14ac:dyDescent="0.35">
      <c r="A15" s="335"/>
      <c r="B15" s="444"/>
      <c r="C15" s="367"/>
      <c r="D15" s="368"/>
      <c r="E15" s="369"/>
      <c r="F15" s="92"/>
      <c r="G15" s="93"/>
      <c r="H15" s="93"/>
      <c r="I15" s="93"/>
      <c r="J15" s="94"/>
      <c r="K15" s="144" t="s">
        <v>193</v>
      </c>
      <c r="L15" s="119">
        <v>29</v>
      </c>
      <c r="M15" s="119">
        <v>69.2</v>
      </c>
      <c r="N15" s="132">
        <f t="shared" si="0"/>
        <v>238.62068965517241</v>
      </c>
      <c r="O15" s="434"/>
      <c r="P15" s="432"/>
    </row>
    <row r="16" spans="1:130" ht="215.25" customHeight="1" x14ac:dyDescent="0.35">
      <c r="A16" s="335"/>
      <c r="B16" s="444"/>
      <c r="C16" s="367"/>
      <c r="D16" s="368"/>
      <c r="E16" s="369"/>
      <c r="F16" s="92"/>
      <c r="G16" s="93"/>
      <c r="H16" s="93"/>
      <c r="I16" s="93"/>
      <c r="J16" s="94"/>
      <c r="K16" s="84" t="s">
        <v>194</v>
      </c>
      <c r="L16" s="119">
        <v>88</v>
      </c>
      <c r="M16" s="119">
        <v>88</v>
      </c>
      <c r="N16" s="132">
        <f t="shared" si="0"/>
        <v>100</v>
      </c>
      <c r="O16" s="434"/>
      <c r="P16" s="432"/>
    </row>
    <row r="17" spans="1:18" ht="106.5" customHeight="1" x14ac:dyDescent="0.35">
      <c r="A17" s="335"/>
      <c r="B17" s="444"/>
      <c r="C17" s="367"/>
      <c r="D17" s="368"/>
      <c r="E17" s="369"/>
      <c r="F17" s="92"/>
      <c r="G17" s="93"/>
      <c r="H17" s="93"/>
      <c r="I17" s="93"/>
      <c r="J17" s="94"/>
      <c r="K17" s="130"/>
      <c r="L17" s="131"/>
      <c r="M17" s="119"/>
      <c r="N17" s="132"/>
      <c r="O17" s="434"/>
      <c r="P17" s="432"/>
    </row>
    <row r="18" spans="1:18" ht="70.5" customHeight="1" x14ac:dyDescent="0.35">
      <c r="A18" s="335"/>
      <c r="B18" s="444"/>
      <c r="C18" s="367"/>
      <c r="D18" s="368"/>
      <c r="E18" s="369"/>
      <c r="F18" s="92"/>
      <c r="G18" s="93"/>
      <c r="H18" s="93"/>
      <c r="I18" s="93"/>
      <c r="J18" s="94"/>
      <c r="K18" s="133"/>
      <c r="L18" s="131"/>
      <c r="M18" s="119"/>
      <c r="N18" s="132"/>
      <c r="O18" s="434"/>
      <c r="P18" s="432"/>
    </row>
    <row r="19" spans="1:18" ht="70.5" customHeight="1" x14ac:dyDescent="0.35">
      <c r="A19" s="335"/>
      <c r="B19" s="444"/>
      <c r="C19" s="367"/>
      <c r="D19" s="368"/>
      <c r="E19" s="369"/>
      <c r="F19" s="92"/>
      <c r="G19" s="93"/>
      <c r="H19" s="93"/>
      <c r="I19" s="93"/>
      <c r="J19" s="94"/>
      <c r="K19" s="134"/>
      <c r="L19" s="131"/>
      <c r="M19" s="119"/>
      <c r="N19" s="132"/>
      <c r="O19" s="434"/>
      <c r="P19" s="432"/>
    </row>
    <row r="20" spans="1:18" ht="70.5" customHeight="1" x14ac:dyDescent="0.35">
      <c r="A20" s="335"/>
      <c r="B20" s="444"/>
      <c r="C20" s="367"/>
      <c r="D20" s="368"/>
      <c r="E20" s="369"/>
      <c r="F20" s="92"/>
      <c r="G20" s="93"/>
      <c r="H20" s="93"/>
      <c r="I20" s="93"/>
      <c r="J20" s="94"/>
      <c r="K20" s="133"/>
      <c r="L20" s="131"/>
      <c r="M20" s="119"/>
      <c r="N20" s="135"/>
      <c r="O20" s="434"/>
      <c r="P20" s="432"/>
    </row>
    <row r="21" spans="1:18" ht="99" customHeight="1" x14ac:dyDescent="0.35">
      <c r="A21" s="335"/>
      <c r="B21" s="444"/>
      <c r="C21" s="367"/>
      <c r="D21" s="368"/>
      <c r="E21" s="369"/>
      <c r="F21" s="92"/>
      <c r="G21" s="93"/>
      <c r="H21" s="93"/>
      <c r="I21" s="93"/>
      <c r="J21" s="94"/>
      <c r="K21" s="133"/>
      <c r="L21" s="131"/>
      <c r="M21" s="119"/>
      <c r="N21" s="135"/>
      <c r="O21" s="434"/>
      <c r="P21" s="432"/>
    </row>
    <row r="22" spans="1:18" ht="70.5" customHeight="1" x14ac:dyDescent="0.35">
      <c r="A22" s="335"/>
      <c r="B22" s="444"/>
      <c r="C22" s="367"/>
      <c r="D22" s="368"/>
      <c r="E22" s="369"/>
      <c r="F22" s="92"/>
      <c r="G22" s="93"/>
      <c r="H22" s="93"/>
      <c r="I22" s="93"/>
      <c r="J22" s="94"/>
      <c r="K22" s="133"/>
      <c r="L22" s="131"/>
      <c r="M22" s="119"/>
      <c r="N22" s="135"/>
      <c r="O22" s="434"/>
      <c r="P22" s="432"/>
    </row>
    <row r="23" spans="1:18" ht="60" customHeight="1" thickBot="1" x14ac:dyDescent="0.4">
      <c r="A23" s="336"/>
      <c r="B23" s="445"/>
      <c r="C23" s="370"/>
      <c r="D23" s="371"/>
      <c r="E23" s="372"/>
      <c r="F23" s="95"/>
      <c r="G23" s="96"/>
      <c r="H23" s="96"/>
      <c r="I23" s="96"/>
      <c r="J23" s="97"/>
      <c r="K23" s="424" t="s">
        <v>50</v>
      </c>
      <c r="L23" s="424"/>
      <c r="M23" s="424"/>
      <c r="N23" s="149">
        <f>(N7+N8+N9+N10+N11+N12+N13+N14+N15+N16)/10</f>
        <v>84.988503227585738</v>
      </c>
      <c r="O23" s="434"/>
      <c r="P23" s="433"/>
    </row>
    <row r="24" spans="1:18" s="32" customFormat="1" ht="65.25" customHeight="1" x14ac:dyDescent="0.35">
      <c r="A24" s="334">
        <v>2</v>
      </c>
      <c r="B24" s="398" t="s">
        <v>233</v>
      </c>
      <c r="C24" s="80">
        <v>26</v>
      </c>
      <c r="D24" s="80">
        <v>23</v>
      </c>
      <c r="E24" s="127">
        <f>D24/C24*100</f>
        <v>88.461538461538453</v>
      </c>
      <c r="F24" s="58" t="s">
        <v>6</v>
      </c>
      <c r="G24" s="55">
        <v>5</v>
      </c>
      <c r="H24" s="79">
        <v>5</v>
      </c>
      <c r="I24" s="79">
        <f>H24/G24*100</f>
        <v>100</v>
      </c>
      <c r="J24" s="77">
        <f>E24/I24*100</f>
        <v>88.461538461538453</v>
      </c>
      <c r="K24" s="150" t="s">
        <v>68</v>
      </c>
      <c r="L24" s="129">
        <v>221</v>
      </c>
      <c r="M24" s="128">
        <v>252</v>
      </c>
      <c r="N24" s="157">
        <f>M24/L24*100</f>
        <v>114.02714932126696</v>
      </c>
      <c r="O24" s="448">
        <f>N35*J24/100</f>
        <v>93.919738563032467</v>
      </c>
      <c r="P24" s="355" t="s">
        <v>57</v>
      </c>
      <c r="Q24" s="33"/>
      <c r="R24" s="33"/>
    </row>
    <row r="25" spans="1:18" s="32" customFormat="1" ht="86.25" customHeight="1" x14ac:dyDescent="0.35">
      <c r="A25" s="335"/>
      <c r="B25" s="446"/>
      <c r="C25" s="364" t="s">
        <v>263</v>
      </c>
      <c r="D25" s="394"/>
      <c r="E25" s="451"/>
      <c r="F25" s="57" t="s">
        <v>53</v>
      </c>
      <c r="G25" s="59" t="s">
        <v>56</v>
      </c>
      <c r="H25" s="59"/>
      <c r="I25" s="55" t="e">
        <f>H25/G25*100</f>
        <v>#VALUE!</v>
      </c>
      <c r="J25" s="56" t="e">
        <f>E25/I25*100</f>
        <v>#VALUE!</v>
      </c>
      <c r="K25" s="150" t="s">
        <v>69</v>
      </c>
      <c r="L25" s="129">
        <v>1479.6</v>
      </c>
      <c r="M25" s="128">
        <v>1585</v>
      </c>
      <c r="N25" s="157">
        <f t="shared" ref="N25:N26" si="1">M25/L25*100</f>
        <v>107.1235469045688</v>
      </c>
      <c r="O25" s="449"/>
      <c r="P25" s="432"/>
      <c r="Q25" s="34"/>
      <c r="R25" s="33"/>
    </row>
    <row r="26" spans="1:18" ht="71.25" customHeight="1" x14ac:dyDescent="0.35">
      <c r="A26" s="335"/>
      <c r="B26" s="446"/>
      <c r="C26" s="395"/>
      <c r="D26" s="396"/>
      <c r="E26" s="452"/>
      <c r="F26" s="57" t="s">
        <v>52</v>
      </c>
      <c r="G26" s="59"/>
      <c r="H26" s="59"/>
      <c r="I26" s="55" t="e">
        <f>H26/G26*100</f>
        <v>#DIV/0!</v>
      </c>
      <c r="J26" s="56" t="e">
        <f>E26/I26*100</f>
        <v>#DIV/0!</v>
      </c>
      <c r="K26" s="150" t="s">
        <v>264</v>
      </c>
      <c r="L26" s="129">
        <v>52</v>
      </c>
      <c r="M26" s="128">
        <v>52</v>
      </c>
      <c r="N26" s="151">
        <f t="shared" si="1"/>
        <v>100</v>
      </c>
      <c r="O26" s="449"/>
      <c r="P26" s="432"/>
    </row>
    <row r="27" spans="1:18" ht="66.75" customHeight="1" x14ac:dyDescent="0.35">
      <c r="A27" s="335"/>
      <c r="B27" s="446"/>
      <c r="C27" s="395"/>
      <c r="D27" s="396"/>
      <c r="E27" s="452"/>
      <c r="F27" s="57" t="s">
        <v>54</v>
      </c>
      <c r="G27" s="59">
        <v>5</v>
      </c>
      <c r="H27" s="59">
        <v>5</v>
      </c>
      <c r="I27" s="79">
        <f>H27/G27*100</f>
        <v>100</v>
      </c>
      <c r="J27" s="56">
        <f>E27/I27*100</f>
        <v>0</v>
      </c>
      <c r="K27" s="150" t="s">
        <v>265</v>
      </c>
      <c r="L27" s="321">
        <v>563.51</v>
      </c>
      <c r="M27" s="320">
        <v>618.26</v>
      </c>
      <c r="N27" s="151">
        <v>109.7</v>
      </c>
      <c r="O27" s="449"/>
      <c r="P27" s="432"/>
    </row>
    <row r="28" spans="1:18" ht="63.75" customHeight="1" x14ac:dyDescent="0.35">
      <c r="A28" s="335"/>
      <c r="B28" s="446"/>
      <c r="C28" s="395"/>
      <c r="D28" s="396"/>
      <c r="E28" s="452"/>
      <c r="F28" s="58" t="s">
        <v>55</v>
      </c>
      <c r="G28" s="247">
        <v>0</v>
      </c>
      <c r="H28" s="247">
        <v>0</v>
      </c>
      <c r="I28" s="55" t="e">
        <f>H28/G28*100</f>
        <v>#DIV/0!</v>
      </c>
      <c r="J28" s="56" t="e">
        <f>E28/I28*100</f>
        <v>#DIV/0!</v>
      </c>
      <c r="K28" s="150" t="s">
        <v>266</v>
      </c>
      <c r="L28" s="129">
        <v>3.3</v>
      </c>
      <c r="M28" s="128">
        <v>3.3</v>
      </c>
      <c r="N28" s="157">
        <v>100</v>
      </c>
      <c r="O28" s="449"/>
      <c r="P28" s="432"/>
    </row>
    <row r="29" spans="1:18" ht="57.75" customHeight="1" x14ac:dyDescent="0.35">
      <c r="A29" s="335"/>
      <c r="B29" s="446"/>
      <c r="C29" s="395"/>
      <c r="D29" s="396"/>
      <c r="E29" s="452"/>
      <c r="F29" s="152"/>
      <c r="G29" s="153"/>
      <c r="H29" s="153"/>
      <c r="I29" s="153"/>
      <c r="J29" s="154"/>
      <c r="K29" s="155"/>
      <c r="L29" s="156"/>
      <c r="M29" s="156"/>
      <c r="N29" s="157"/>
      <c r="O29" s="449"/>
      <c r="P29" s="432"/>
    </row>
    <row r="30" spans="1:18" ht="66.75" customHeight="1" x14ac:dyDescent="0.35">
      <c r="A30" s="335"/>
      <c r="B30" s="446"/>
      <c r="C30" s="395"/>
      <c r="D30" s="396"/>
      <c r="E30" s="452"/>
      <c r="F30" s="158"/>
      <c r="G30" s="159"/>
      <c r="H30" s="159"/>
      <c r="I30" s="159"/>
      <c r="J30" s="160"/>
      <c r="K30" s="155"/>
      <c r="L30" s="156"/>
      <c r="M30" s="156"/>
      <c r="N30" s="151"/>
      <c r="O30" s="449"/>
      <c r="P30" s="432"/>
    </row>
    <row r="31" spans="1:18" ht="60" customHeight="1" x14ac:dyDescent="0.35">
      <c r="A31" s="335"/>
      <c r="B31" s="446"/>
      <c r="C31" s="395"/>
      <c r="D31" s="396"/>
      <c r="E31" s="452"/>
      <c r="F31" s="158"/>
      <c r="G31" s="159"/>
      <c r="H31" s="159"/>
      <c r="I31" s="159"/>
      <c r="J31" s="160"/>
      <c r="K31" s="155"/>
      <c r="L31" s="156"/>
      <c r="M31" s="156"/>
      <c r="N31" s="151"/>
      <c r="O31" s="449"/>
      <c r="P31" s="432"/>
    </row>
    <row r="32" spans="1:18" ht="60" customHeight="1" x14ac:dyDescent="0.35">
      <c r="A32" s="335"/>
      <c r="B32" s="446"/>
      <c r="C32" s="395"/>
      <c r="D32" s="396"/>
      <c r="E32" s="452"/>
      <c r="F32" s="158"/>
      <c r="G32" s="159"/>
      <c r="H32" s="159"/>
      <c r="I32" s="159"/>
      <c r="J32" s="160"/>
      <c r="K32" s="161"/>
      <c r="L32" s="156"/>
      <c r="M32" s="156"/>
      <c r="N32" s="151"/>
      <c r="O32" s="449"/>
      <c r="P32" s="432"/>
    </row>
    <row r="33" spans="1:16" ht="23.25" x14ac:dyDescent="0.35">
      <c r="A33" s="335"/>
      <c r="B33" s="446"/>
      <c r="C33" s="395"/>
      <c r="D33" s="396"/>
      <c r="E33" s="452"/>
      <c r="F33" s="158"/>
      <c r="G33" s="159"/>
      <c r="H33" s="159"/>
      <c r="I33" s="159"/>
      <c r="J33" s="160"/>
      <c r="K33" s="161"/>
      <c r="L33" s="156"/>
      <c r="M33" s="156"/>
      <c r="N33" s="151"/>
      <c r="O33" s="449"/>
      <c r="P33" s="432"/>
    </row>
    <row r="34" spans="1:16" ht="23.25" x14ac:dyDescent="0.35">
      <c r="A34" s="335"/>
      <c r="B34" s="446"/>
      <c r="C34" s="395"/>
      <c r="D34" s="396"/>
      <c r="E34" s="452"/>
      <c r="F34" s="158"/>
      <c r="G34" s="159"/>
      <c r="H34" s="159"/>
      <c r="I34" s="159"/>
      <c r="J34" s="160"/>
      <c r="K34" s="162"/>
      <c r="L34" s="156"/>
      <c r="M34" s="156"/>
      <c r="N34" s="151"/>
      <c r="O34" s="449"/>
      <c r="P34" s="432"/>
    </row>
    <row r="35" spans="1:16" ht="409.5" customHeight="1" thickBot="1" x14ac:dyDescent="0.4">
      <c r="A35" s="336"/>
      <c r="B35" s="447"/>
      <c r="C35" s="453"/>
      <c r="D35" s="454"/>
      <c r="E35" s="455"/>
      <c r="F35" s="163"/>
      <c r="G35" s="164"/>
      <c r="H35" s="164"/>
      <c r="I35" s="164"/>
      <c r="J35" s="165"/>
      <c r="K35" s="456" t="s">
        <v>50</v>
      </c>
      <c r="L35" s="457"/>
      <c r="M35" s="458"/>
      <c r="N35" s="166">
        <f>(N24+N25+N26+N27+N28)/5</f>
        <v>106.17013924516714</v>
      </c>
      <c r="O35" s="450"/>
      <c r="P35" s="433"/>
    </row>
    <row r="36" spans="1:16" ht="69.75" x14ac:dyDescent="0.25">
      <c r="A36" s="167"/>
      <c r="B36" s="331">
        <v>1</v>
      </c>
      <c r="C36" s="168">
        <v>2</v>
      </c>
      <c r="D36" s="168">
        <v>3</v>
      </c>
      <c r="E36" s="168" t="s">
        <v>39</v>
      </c>
      <c r="F36" s="168">
        <v>5</v>
      </c>
      <c r="G36" s="168">
        <v>6</v>
      </c>
      <c r="H36" s="168">
        <v>7</v>
      </c>
      <c r="I36" s="168" t="s">
        <v>41</v>
      </c>
      <c r="J36" s="168" t="s">
        <v>44</v>
      </c>
      <c r="K36" s="169">
        <v>10</v>
      </c>
      <c r="L36" s="169">
        <v>11</v>
      </c>
      <c r="M36" s="169">
        <v>12</v>
      </c>
      <c r="N36" s="169" t="s">
        <v>47</v>
      </c>
      <c r="O36" s="170" t="s">
        <v>70</v>
      </c>
      <c r="P36" s="171">
        <v>15</v>
      </c>
    </row>
    <row r="37" spans="1:16" ht="116.25" x14ac:dyDescent="0.35">
      <c r="A37" s="334">
        <v>3</v>
      </c>
      <c r="B37" s="337" t="s">
        <v>217</v>
      </c>
      <c r="C37" s="80">
        <v>11</v>
      </c>
      <c r="D37" s="80">
        <v>10</v>
      </c>
      <c r="E37" s="127">
        <f>D37/C37*100</f>
        <v>90.909090909090907</v>
      </c>
      <c r="F37" s="58" t="s">
        <v>6</v>
      </c>
      <c r="G37" s="100">
        <v>73560.2</v>
      </c>
      <c r="H37" s="100">
        <v>95136.6</v>
      </c>
      <c r="I37" s="55">
        <f>H37/G37*100</f>
        <v>129.33162226312601</v>
      </c>
      <c r="J37" s="77">
        <f>E37/I37*100</f>
        <v>70.291464158808566</v>
      </c>
      <c r="K37" s="99" t="s">
        <v>79</v>
      </c>
      <c r="L37" s="126">
        <v>100</v>
      </c>
      <c r="M37" s="120">
        <v>100</v>
      </c>
      <c r="N37" s="287">
        <f>M37/L37*100</f>
        <v>100</v>
      </c>
      <c r="O37" s="361">
        <f>(N63*J37)/100</f>
        <v>82.94693905398222</v>
      </c>
      <c r="P37" s="381" t="s">
        <v>57</v>
      </c>
    </row>
    <row r="38" spans="1:16" ht="44.25" customHeight="1" x14ac:dyDescent="0.35">
      <c r="A38" s="335"/>
      <c r="B38" s="338"/>
      <c r="C38" s="364" t="s">
        <v>245</v>
      </c>
      <c r="D38" s="365"/>
      <c r="E38" s="366"/>
      <c r="F38" s="68" t="s">
        <v>53</v>
      </c>
      <c r="G38" s="69">
        <v>4798.1000000000004</v>
      </c>
      <c r="H38" s="69">
        <v>4434.2</v>
      </c>
      <c r="I38" s="55">
        <f>H38/G38*100</f>
        <v>92.415747900210491</v>
      </c>
      <c r="J38" s="56">
        <f>E38/I38*100</f>
        <v>0</v>
      </c>
      <c r="K38" s="99" t="s">
        <v>80</v>
      </c>
      <c r="L38" s="126">
        <v>95</v>
      </c>
      <c r="M38" s="120">
        <v>95</v>
      </c>
      <c r="N38" s="287">
        <f t="shared" ref="N38:N60" si="2">M38/L38*100</f>
        <v>100</v>
      </c>
      <c r="O38" s="362"/>
      <c r="P38" s="356"/>
    </row>
    <row r="39" spans="1:16" ht="96" x14ac:dyDescent="0.35">
      <c r="A39" s="335"/>
      <c r="B39" s="338"/>
      <c r="C39" s="367"/>
      <c r="D39" s="368"/>
      <c r="E39" s="369"/>
      <c r="F39" s="68" t="s">
        <v>52</v>
      </c>
      <c r="G39" s="69">
        <v>40957</v>
      </c>
      <c r="H39" s="69">
        <v>60099.8</v>
      </c>
      <c r="I39" s="55">
        <f>H39/G39*100</f>
        <v>146.73877481260834</v>
      </c>
      <c r="J39" s="56">
        <f>E39/I39*100</f>
        <v>0</v>
      </c>
      <c r="K39" s="99" t="s">
        <v>81</v>
      </c>
      <c r="L39" s="126">
        <v>41</v>
      </c>
      <c r="M39" s="120">
        <v>61</v>
      </c>
      <c r="N39" s="287">
        <v>148.80000000000001</v>
      </c>
      <c r="O39" s="362"/>
      <c r="P39" s="356"/>
    </row>
    <row r="40" spans="1:16" ht="116.25" x14ac:dyDescent="0.35">
      <c r="A40" s="335"/>
      <c r="B40" s="338"/>
      <c r="C40" s="367"/>
      <c r="D40" s="368"/>
      <c r="E40" s="369"/>
      <c r="F40" s="68" t="s">
        <v>54</v>
      </c>
      <c r="G40" s="100">
        <v>25177.3</v>
      </c>
      <c r="H40" s="69">
        <v>28010.2</v>
      </c>
      <c r="I40" s="55">
        <f>H40/G40*100</f>
        <v>111.25180221866525</v>
      </c>
      <c r="J40" s="56">
        <f>E40/I40*100</f>
        <v>0</v>
      </c>
      <c r="K40" s="99" t="s">
        <v>82</v>
      </c>
      <c r="L40" s="126">
        <v>100</v>
      </c>
      <c r="M40" s="120">
        <v>100</v>
      </c>
      <c r="N40" s="287">
        <f t="shared" si="2"/>
        <v>100</v>
      </c>
      <c r="O40" s="362"/>
      <c r="P40" s="356"/>
    </row>
    <row r="41" spans="1:16" ht="104.25" x14ac:dyDescent="0.35">
      <c r="A41" s="335"/>
      <c r="B41" s="338"/>
      <c r="C41" s="367"/>
      <c r="D41" s="368"/>
      <c r="E41" s="369"/>
      <c r="F41" s="74" t="s">
        <v>55</v>
      </c>
      <c r="G41" s="119">
        <v>2627.8</v>
      </c>
      <c r="H41" s="69">
        <v>2592.1999999999998</v>
      </c>
      <c r="I41" s="55">
        <f>H41/G41*100</f>
        <v>98.64525458558488</v>
      </c>
      <c r="J41" s="56">
        <f>E41/I41*100</f>
        <v>0</v>
      </c>
      <c r="K41" s="99" t="s">
        <v>83</v>
      </c>
      <c r="L41" s="126">
        <v>100</v>
      </c>
      <c r="M41" s="120">
        <v>96</v>
      </c>
      <c r="N41" s="287">
        <f t="shared" si="2"/>
        <v>96</v>
      </c>
      <c r="O41" s="362"/>
      <c r="P41" s="356"/>
    </row>
    <row r="42" spans="1:16" ht="108.75" customHeight="1" x14ac:dyDescent="0.35">
      <c r="A42" s="335"/>
      <c r="B42" s="338"/>
      <c r="C42" s="367"/>
      <c r="D42" s="368"/>
      <c r="E42" s="369"/>
      <c r="F42" s="89"/>
      <c r="G42" s="90"/>
      <c r="H42" s="90"/>
      <c r="I42" s="90"/>
      <c r="J42" s="91"/>
      <c r="K42" s="99" t="s">
        <v>84</v>
      </c>
      <c r="L42" s="238">
        <v>0</v>
      </c>
      <c r="M42" s="238">
        <v>4</v>
      </c>
      <c r="N42" s="288" t="e">
        <f t="shared" si="2"/>
        <v>#DIV/0!</v>
      </c>
      <c r="O42" s="362"/>
      <c r="P42" s="356"/>
    </row>
    <row r="43" spans="1:16" ht="77.25" customHeight="1" x14ac:dyDescent="0.35">
      <c r="A43" s="335"/>
      <c r="B43" s="338"/>
      <c r="C43" s="367"/>
      <c r="D43" s="368"/>
      <c r="E43" s="369"/>
      <c r="F43" s="92"/>
      <c r="G43" s="93"/>
      <c r="H43" s="93"/>
      <c r="I43" s="93"/>
      <c r="J43" s="94"/>
      <c r="K43" s="99" t="s">
        <v>97</v>
      </c>
      <c r="L43" s="238">
        <v>100</v>
      </c>
      <c r="M43" s="238">
        <v>100</v>
      </c>
      <c r="N43" s="287">
        <f t="shared" si="2"/>
        <v>100</v>
      </c>
      <c r="O43" s="362"/>
      <c r="P43" s="356"/>
    </row>
    <row r="44" spans="1:16" ht="93" x14ac:dyDescent="0.35">
      <c r="A44" s="335"/>
      <c r="B44" s="338"/>
      <c r="C44" s="367"/>
      <c r="D44" s="368"/>
      <c r="E44" s="369"/>
      <c r="F44" s="92"/>
      <c r="G44" s="93"/>
      <c r="H44" s="93"/>
      <c r="I44" s="93"/>
      <c r="J44" s="94"/>
      <c r="K44" s="99" t="s">
        <v>98</v>
      </c>
      <c r="L44" s="238">
        <v>2</v>
      </c>
      <c r="M44" s="238">
        <v>0</v>
      </c>
      <c r="N44" s="287">
        <f t="shared" si="2"/>
        <v>0</v>
      </c>
      <c r="O44" s="362"/>
      <c r="P44" s="356"/>
    </row>
    <row r="45" spans="1:16" ht="93" x14ac:dyDescent="0.35">
      <c r="A45" s="335"/>
      <c r="B45" s="338"/>
      <c r="C45" s="367"/>
      <c r="D45" s="368"/>
      <c r="E45" s="369"/>
      <c r="F45" s="92"/>
      <c r="G45" s="93"/>
      <c r="H45" s="93"/>
      <c r="I45" s="93"/>
      <c r="J45" s="94"/>
      <c r="K45" s="99" t="s">
        <v>99</v>
      </c>
      <c r="L45" s="238">
        <v>100</v>
      </c>
      <c r="M45" s="238">
        <v>100</v>
      </c>
      <c r="N45" s="287">
        <f t="shared" si="2"/>
        <v>100</v>
      </c>
      <c r="O45" s="362"/>
      <c r="P45" s="356"/>
    </row>
    <row r="46" spans="1:16" s="40" customFormat="1" ht="93" x14ac:dyDescent="0.35">
      <c r="A46" s="335"/>
      <c r="B46" s="338"/>
      <c r="C46" s="367"/>
      <c r="D46" s="368"/>
      <c r="E46" s="369"/>
      <c r="F46" s="92"/>
      <c r="G46" s="93"/>
      <c r="H46" s="93"/>
      <c r="I46" s="93"/>
      <c r="J46" s="94"/>
      <c r="K46" s="99" t="s">
        <v>100</v>
      </c>
      <c r="L46" s="238">
        <v>64</v>
      </c>
      <c r="M46" s="238">
        <v>64</v>
      </c>
      <c r="N46" s="287">
        <f t="shared" si="2"/>
        <v>100</v>
      </c>
      <c r="O46" s="362"/>
      <c r="P46" s="356"/>
    </row>
    <row r="47" spans="1:16" s="40" customFormat="1" ht="69.75" x14ac:dyDescent="0.35">
      <c r="A47" s="335"/>
      <c r="B47" s="338"/>
      <c r="C47" s="367"/>
      <c r="D47" s="368"/>
      <c r="E47" s="369"/>
      <c r="F47" s="92"/>
      <c r="G47" s="93"/>
      <c r="H47" s="93"/>
      <c r="I47" s="93"/>
      <c r="J47" s="94"/>
      <c r="K47" s="99" t="s">
        <v>101</v>
      </c>
      <c r="L47" s="238">
        <v>80</v>
      </c>
      <c r="M47" s="238">
        <v>99.9</v>
      </c>
      <c r="N47" s="289">
        <f t="shared" si="2"/>
        <v>124.875</v>
      </c>
      <c r="O47" s="362"/>
      <c r="P47" s="356"/>
    </row>
    <row r="48" spans="1:16" s="40" customFormat="1" ht="69.75" x14ac:dyDescent="0.35">
      <c r="A48" s="335"/>
      <c r="B48" s="338"/>
      <c r="C48" s="367"/>
      <c r="D48" s="368"/>
      <c r="E48" s="369"/>
      <c r="F48" s="92"/>
      <c r="G48" s="93"/>
      <c r="H48" s="93"/>
      <c r="I48" s="93"/>
      <c r="J48" s="94"/>
      <c r="K48" s="99" t="s">
        <v>102</v>
      </c>
      <c r="L48" s="238">
        <v>10.5</v>
      </c>
      <c r="M48" s="238">
        <v>62.5</v>
      </c>
      <c r="N48" s="289">
        <f t="shared" si="2"/>
        <v>595.2380952380953</v>
      </c>
      <c r="O48" s="362"/>
      <c r="P48" s="356"/>
    </row>
    <row r="49" spans="1:16" s="40" customFormat="1" ht="69.75" x14ac:dyDescent="0.35">
      <c r="A49" s="335"/>
      <c r="B49" s="338"/>
      <c r="C49" s="367"/>
      <c r="D49" s="368"/>
      <c r="E49" s="369"/>
      <c r="F49" s="92"/>
      <c r="G49" s="93"/>
      <c r="H49" s="93"/>
      <c r="I49" s="93"/>
      <c r="J49" s="94"/>
      <c r="K49" s="99" t="s">
        <v>103</v>
      </c>
      <c r="L49" s="238">
        <v>60</v>
      </c>
      <c r="M49" s="238">
        <v>80</v>
      </c>
      <c r="N49" s="289">
        <f t="shared" si="2"/>
        <v>133.33333333333331</v>
      </c>
      <c r="O49" s="362"/>
      <c r="P49" s="356"/>
    </row>
    <row r="50" spans="1:16" s="40" customFormat="1" ht="69.75" x14ac:dyDescent="0.35">
      <c r="A50" s="335"/>
      <c r="B50" s="338"/>
      <c r="C50" s="367"/>
      <c r="D50" s="368"/>
      <c r="E50" s="369"/>
      <c r="F50" s="92"/>
      <c r="G50" s="93"/>
      <c r="H50" s="93"/>
      <c r="I50" s="93"/>
      <c r="J50" s="94"/>
      <c r="K50" s="99" t="s">
        <v>104</v>
      </c>
      <c r="L50" s="238">
        <v>80</v>
      </c>
      <c r="M50" s="238">
        <v>80</v>
      </c>
      <c r="N50" s="287">
        <f t="shared" si="2"/>
        <v>100</v>
      </c>
      <c r="O50" s="362"/>
      <c r="P50" s="356"/>
    </row>
    <row r="51" spans="1:16" s="40" customFormat="1" ht="93" x14ac:dyDescent="0.35">
      <c r="A51" s="335"/>
      <c r="B51" s="338"/>
      <c r="C51" s="367"/>
      <c r="D51" s="368"/>
      <c r="E51" s="369"/>
      <c r="F51" s="92"/>
      <c r="G51" s="93"/>
      <c r="H51" s="93"/>
      <c r="I51" s="93"/>
      <c r="J51" s="94"/>
      <c r="K51" s="99" t="s">
        <v>105</v>
      </c>
      <c r="L51" s="238">
        <v>80</v>
      </c>
      <c r="M51" s="238">
        <v>80</v>
      </c>
      <c r="N51" s="287">
        <f t="shared" si="2"/>
        <v>100</v>
      </c>
      <c r="O51" s="362"/>
      <c r="P51" s="356"/>
    </row>
    <row r="52" spans="1:16" s="40" customFormat="1" ht="116.25" x14ac:dyDescent="0.35">
      <c r="A52" s="335"/>
      <c r="B52" s="338"/>
      <c r="C52" s="367"/>
      <c r="D52" s="368"/>
      <c r="E52" s="369"/>
      <c r="F52" s="92"/>
      <c r="G52" s="93"/>
      <c r="H52" s="93"/>
      <c r="I52" s="93"/>
      <c r="J52" s="94"/>
      <c r="K52" s="99" t="s">
        <v>106</v>
      </c>
      <c r="L52" s="238">
        <v>100</v>
      </c>
      <c r="M52" s="238">
        <v>100</v>
      </c>
      <c r="N52" s="287">
        <f t="shared" si="2"/>
        <v>100</v>
      </c>
      <c r="O52" s="362"/>
      <c r="P52" s="356"/>
    </row>
    <row r="53" spans="1:16" s="40" customFormat="1" ht="46.5" x14ac:dyDescent="0.35">
      <c r="A53" s="335"/>
      <c r="B53" s="338"/>
      <c r="C53" s="367"/>
      <c r="D53" s="368"/>
      <c r="E53" s="369"/>
      <c r="F53" s="92"/>
      <c r="G53" s="93"/>
      <c r="H53" s="93"/>
      <c r="I53" s="93"/>
      <c r="J53" s="94"/>
      <c r="K53" s="99" t="s">
        <v>107</v>
      </c>
      <c r="L53" s="238">
        <v>100</v>
      </c>
      <c r="M53" s="238">
        <v>100</v>
      </c>
      <c r="N53" s="287">
        <f t="shared" si="2"/>
        <v>100</v>
      </c>
      <c r="O53" s="362"/>
      <c r="P53" s="356"/>
    </row>
    <row r="54" spans="1:16" s="40" customFormat="1" ht="69.75" x14ac:dyDescent="0.35">
      <c r="A54" s="335"/>
      <c r="B54" s="338"/>
      <c r="C54" s="367"/>
      <c r="D54" s="368"/>
      <c r="E54" s="369"/>
      <c r="F54" s="92"/>
      <c r="G54" s="93"/>
      <c r="H54" s="93"/>
      <c r="I54" s="93"/>
      <c r="J54" s="94"/>
      <c r="K54" s="99" t="s">
        <v>108</v>
      </c>
      <c r="L54" s="238">
        <v>93</v>
      </c>
      <c r="M54" s="238">
        <v>96</v>
      </c>
      <c r="N54" s="289">
        <f t="shared" si="2"/>
        <v>103.2258064516129</v>
      </c>
      <c r="O54" s="362"/>
      <c r="P54" s="356"/>
    </row>
    <row r="55" spans="1:16" ht="93" x14ac:dyDescent="0.35">
      <c r="A55" s="335"/>
      <c r="B55" s="338"/>
      <c r="C55" s="367"/>
      <c r="D55" s="368"/>
      <c r="E55" s="369"/>
      <c r="F55" s="92"/>
      <c r="G55" s="93"/>
      <c r="H55" s="93"/>
      <c r="I55" s="93"/>
      <c r="J55" s="94"/>
      <c r="K55" s="99" t="s">
        <v>109</v>
      </c>
      <c r="L55" s="238">
        <v>100</v>
      </c>
      <c r="M55" s="238">
        <v>100</v>
      </c>
      <c r="N55" s="289">
        <f t="shared" si="2"/>
        <v>100</v>
      </c>
      <c r="O55" s="362"/>
      <c r="P55" s="356"/>
    </row>
    <row r="56" spans="1:16" ht="46.5" x14ac:dyDescent="0.35">
      <c r="A56" s="335"/>
      <c r="B56" s="338"/>
      <c r="C56" s="367"/>
      <c r="D56" s="368"/>
      <c r="E56" s="369"/>
      <c r="F56" s="92"/>
      <c r="G56" s="93"/>
      <c r="H56" s="93"/>
      <c r="I56" s="93"/>
      <c r="J56" s="94"/>
      <c r="K56" s="99" t="s">
        <v>110</v>
      </c>
      <c r="L56" s="238">
        <v>20</v>
      </c>
      <c r="M56" s="238">
        <v>5.6</v>
      </c>
      <c r="N56" s="289">
        <f t="shared" si="2"/>
        <v>27.999999999999996</v>
      </c>
      <c r="O56" s="362"/>
      <c r="P56" s="356"/>
    </row>
    <row r="57" spans="1:16" ht="116.25" x14ac:dyDescent="0.35">
      <c r="A57" s="335"/>
      <c r="B57" s="338"/>
      <c r="C57" s="367"/>
      <c r="D57" s="368"/>
      <c r="E57" s="369"/>
      <c r="F57" s="92"/>
      <c r="G57" s="93"/>
      <c r="H57" s="93"/>
      <c r="I57" s="93"/>
      <c r="J57" s="94"/>
      <c r="K57" s="99" t="s">
        <v>111</v>
      </c>
      <c r="L57" s="238">
        <v>25</v>
      </c>
      <c r="M57" s="238">
        <v>25</v>
      </c>
      <c r="N57" s="287">
        <f t="shared" si="2"/>
        <v>100</v>
      </c>
      <c r="O57" s="362"/>
      <c r="P57" s="356"/>
    </row>
    <row r="58" spans="1:16" ht="69.75" x14ac:dyDescent="0.35">
      <c r="A58" s="335"/>
      <c r="B58" s="338"/>
      <c r="C58" s="367"/>
      <c r="D58" s="368"/>
      <c r="E58" s="369"/>
      <c r="F58" s="92"/>
      <c r="G58" s="93"/>
      <c r="H58" s="93"/>
      <c r="I58" s="93"/>
      <c r="J58" s="94"/>
      <c r="K58" s="99" t="s">
        <v>112</v>
      </c>
      <c r="L58" s="238">
        <v>83</v>
      </c>
      <c r="M58" s="238">
        <v>71</v>
      </c>
      <c r="N58" s="289">
        <f t="shared" si="2"/>
        <v>85.542168674698786</v>
      </c>
      <c r="O58" s="362"/>
      <c r="P58" s="356"/>
    </row>
    <row r="59" spans="1:16" ht="69.75" x14ac:dyDescent="0.35">
      <c r="A59" s="335"/>
      <c r="B59" s="338"/>
      <c r="C59" s="367"/>
      <c r="D59" s="368"/>
      <c r="E59" s="369"/>
      <c r="F59" s="92"/>
      <c r="G59" s="93"/>
      <c r="H59" s="93"/>
      <c r="I59" s="93"/>
      <c r="J59" s="94"/>
      <c r="K59" s="172" t="s">
        <v>113</v>
      </c>
      <c r="L59" s="238">
        <v>27866</v>
      </c>
      <c r="M59" s="291">
        <v>27792.5</v>
      </c>
      <c r="N59" s="289">
        <f t="shared" si="2"/>
        <v>99.736237709036104</v>
      </c>
      <c r="O59" s="362"/>
      <c r="P59" s="356"/>
    </row>
    <row r="60" spans="1:16" ht="69.75" x14ac:dyDescent="0.35">
      <c r="A60" s="335"/>
      <c r="B60" s="338"/>
      <c r="C60" s="367"/>
      <c r="D60" s="368"/>
      <c r="E60" s="369"/>
      <c r="F60" s="92"/>
      <c r="G60" s="93"/>
      <c r="H60" s="93"/>
      <c r="I60" s="93"/>
      <c r="J60" s="94"/>
      <c r="K60" s="172" t="s">
        <v>114</v>
      </c>
      <c r="L60" s="238">
        <v>25179.9</v>
      </c>
      <c r="M60" s="291">
        <v>25015.7</v>
      </c>
      <c r="N60" s="289">
        <f t="shared" si="2"/>
        <v>99.347892565101532</v>
      </c>
      <c r="O60" s="362"/>
      <c r="P60" s="356"/>
    </row>
    <row r="61" spans="1:16" ht="23.25" x14ac:dyDescent="0.35">
      <c r="A61" s="335"/>
      <c r="B61" s="338"/>
      <c r="C61" s="367"/>
      <c r="D61" s="368"/>
      <c r="E61" s="369"/>
      <c r="F61" s="92"/>
      <c r="G61" s="93"/>
      <c r="H61" s="93"/>
      <c r="I61" s="93"/>
      <c r="J61" s="94"/>
      <c r="K61" s="172"/>
      <c r="L61" s="75"/>
      <c r="M61" s="75"/>
      <c r="N61" s="121"/>
      <c r="O61" s="362"/>
      <c r="P61" s="356"/>
    </row>
    <row r="62" spans="1:16" ht="23.25" x14ac:dyDescent="0.35">
      <c r="A62" s="335"/>
      <c r="B62" s="338"/>
      <c r="C62" s="367"/>
      <c r="D62" s="368"/>
      <c r="E62" s="369"/>
      <c r="F62" s="92"/>
      <c r="G62" s="93"/>
      <c r="H62" s="93"/>
      <c r="I62" s="93"/>
      <c r="J62" s="94"/>
      <c r="K62" s="172"/>
      <c r="L62" s="75"/>
      <c r="M62" s="75"/>
      <c r="N62" s="121"/>
      <c r="O62" s="362"/>
      <c r="P62" s="356"/>
    </row>
    <row r="63" spans="1:16" ht="51" customHeight="1" thickBot="1" x14ac:dyDescent="0.4">
      <c r="A63" s="336"/>
      <c r="B63" s="339"/>
      <c r="C63" s="370"/>
      <c r="D63" s="371"/>
      <c r="E63" s="372"/>
      <c r="F63" s="95"/>
      <c r="G63" s="96"/>
      <c r="H63" s="96"/>
      <c r="I63" s="96"/>
      <c r="J63" s="97"/>
      <c r="K63" s="73" t="s">
        <v>50</v>
      </c>
      <c r="L63" s="73"/>
      <c r="M63" s="73"/>
      <c r="N63" s="149">
        <f>(N37+N38+N39+N40+N41+N43+N44+N45+N46+N47+N48+N49+N50+N51+N52+N53+N54+N55+N56+N57+N58+N59+N60)/23</f>
        <v>118.00428408573381</v>
      </c>
      <c r="O63" s="363"/>
      <c r="P63" s="357"/>
    </row>
    <row r="64" spans="1:16" ht="75" customHeight="1" x14ac:dyDescent="0.25">
      <c r="A64" s="397">
        <v>4</v>
      </c>
      <c r="B64" s="398" t="s">
        <v>204</v>
      </c>
      <c r="C64" s="79">
        <v>10</v>
      </c>
      <c r="D64" s="79">
        <v>10</v>
      </c>
      <c r="E64" s="127">
        <f>D64/C64*100</f>
        <v>100</v>
      </c>
      <c r="F64" s="58" t="s">
        <v>6</v>
      </c>
      <c r="G64" s="55">
        <f>SUM(G65:G68)</f>
        <v>92.9</v>
      </c>
      <c r="H64" s="55">
        <f>SUM(H65:H68)</f>
        <v>85.9</v>
      </c>
      <c r="I64" s="55">
        <f>H64/G64*100</f>
        <v>92.465016146393978</v>
      </c>
      <c r="J64" s="77">
        <f>E64/I64*100</f>
        <v>108.14901047729917</v>
      </c>
      <c r="K64" s="173" t="s">
        <v>130</v>
      </c>
      <c r="L64" s="235">
        <v>15</v>
      </c>
      <c r="M64" s="236">
        <v>8</v>
      </c>
      <c r="N64" s="289">
        <f>M64/L64*100</f>
        <v>53.333333333333336</v>
      </c>
      <c r="O64" s="386">
        <f>N81*J64/100</f>
        <v>150.4205103756675</v>
      </c>
      <c r="P64" s="355" t="s">
        <v>58</v>
      </c>
    </row>
    <row r="65" spans="1:16" ht="45" customHeight="1" x14ac:dyDescent="0.25">
      <c r="A65" s="335"/>
      <c r="B65" s="338"/>
      <c r="C65" s="364" t="s">
        <v>129</v>
      </c>
      <c r="D65" s="365"/>
      <c r="E65" s="366"/>
      <c r="F65" s="68" t="s">
        <v>53</v>
      </c>
      <c r="G65" s="69"/>
      <c r="H65" s="69"/>
      <c r="I65" s="55" t="e">
        <f>H65/G65*100</f>
        <v>#DIV/0!</v>
      </c>
      <c r="J65" s="56" t="e">
        <v>#DIV/0!</v>
      </c>
      <c r="K65" s="174" t="s">
        <v>131</v>
      </c>
      <c r="L65" s="235">
        <v>7</v>
      </c>
      <c r="M65" s="236">
        <v>4</v>
      </c>
      <c r="N65" s="289">
        <f t="shared" ref="N65:N73" si="3">M65/L65*100</f>
        <v>57.142857142857139</v>
      </c>
      <c r="O65" s="362"/>
      <c r="P65" s="356"/>
    </row>
    <row r="66" spans="1:16" ht="96" x14ac:dyDescent="0.25">
      <c r="A66" s="335"/>
      <c r="B66" s="338"/>
      <c r="C66" s="367"/>
      <c r="D66" s="368"/>
      <c r="E66" s="369"/>
      <c r="F66" s="68" t="s">
        <v>52</v>
      </c>
      <c r="G66" s="69"/>
      <c r="H66" s="69"/>
      <c r="I66" s="55" t="e">
        <f>H66/G66*100</f>
        <v>#DIV/0!</v>
      </c>
      <c r="J66" s="56">
        <v>0</v>
      </c>
      <c r="K66" s="174" t="s">
        <v>132</v>
      </c>
      <c r="L66" s="235">
        <v>450</v>
      </c>
      <c r="M66" s="82">
        <v>2024.3</v>
      </c>
      <c r="N66" s="289">
        <f t="shared" si="3"/>
        <v>449.84444444444438</v>
      </c>
      <c r="O66" s="362"/>
      <c r="P66" s="356"/>
    </row>
    <row r="67" spans="1:16" ht="74.25" x14ac:dyDescent="0.25">
      <c r="A67" s="335"/>
      <c r="B67" s="338"/>
      <c r="C67" s="367"/>
      <c r="D67" s="368"/>
      <c r="E67" s="369"/>
      <c r="F67" s="68" t="s">
        <v>54</v>
      </c>
      <c r="G67" s="69">
        <v>92.9</v>
      </c>
      <c r="H67" s="69">
        <v>85.9</v>
      </c>
      <c r="I67" s="55">
        <f>H67/G67*100</f>
        <v>92.465016146393978</v>
      </c>
      <c r="J67" s="56">
        <v>0</v>
      </c>
      <c r="K67" s="174" t="s">
        <v>133</v>
      </c>
      <c r="L67" s="235">
        <v>0</v>
      </c>
      <c r="M67" s="236">
        <v>0</v>
      </c>
      <c r="N67" s="287">
        <v>0</v>
      </c>
      <c r="O67" s="362"/>
      <c r="P67" s="356"/>
    </row>
    <row r="68" spans="1:16" s="41" customFormat="1" ht="139.5" x14ac:dyDescent="0.25">
      <c r="A68" s="335"/>
      <c r="B68" s="338"/>
      <c r="C68" s="367"/>
      <c r="D68" s="368"/>
      <c r="E68" s="369"/>
      <c r="F68" s="68" t="s">
        <v>55</v>
      </c>
      <c r="G68" s="69"/>
      <c r="H68" s="69"/>
      <c r="I68" s="55" t="e">
        <f>H68/G68*100</f>
        <v>#DIV/0!</v>
      </c>
      <c r="J68" s="56">
        <v>0</v>
      </c>
      <c r="K68" s="174" t="s">
        <v>134</v>
      </c>
      <c r="L68" s="235">
        <v>7</v>
      </c>
      <c r="M68" s="236">
        <v>4</v>
      </c>
      <c r="N68" s="289">
        <f t="shared" si="3"/>
        <v>57.142857142857139</v>
      </c>
      <c r="O68" s="362"/>
      <c r="P68" s="356"/>
    </row>
    <row r="69" spans="1:16" s="41" customFormat="1" ht="93" x14ac:dyDescent="0.25">
      <c r="A69" s="335"/>
      <c r="B69" s="338"/>
      <c r="C69" s="367"/>
      <c r="D69" s="368"/>
      <c r="E69" s="369"/>
      <c r="F69" s="68"/>
      <c r="G69" s="69"/>
      <c r="H69" s="69"/>
      <c r="I69" s="55"/>
      <c r="J69" s="56"/>
      <c r="K69" s="174" t="s">
        <v>135</v>
      </c>
      <c r="L69" s="237">
        <v>1</v>
      </c>
      <c r="M69" s="237">
        <v>1</v>
      </c>
      <c r="N69" s="287">
        <f t="shared" si="3"/>
        <v>100</v>
      </c>
      <c r="O69" s="362"/>
      <c r="P69" s="356"/>
    </row>
    <row r="70" spans="1:16" s="41" customFormat="1" ht="69.75" x14ac:dyDescent="0.25">
      <c r="A70" s="335"/>
      <c r="B70" s="338"/>
      <c r="C70" s="367"/>
      <c r="D70" s="368"/>
      <c r="E70" s="369"/>
      <c r="F70" s="68"/>
      <c r="G70" s="69"/>
      <c r="H70" s="69"/>
      <c r="I70" s="55"/>
      <c r="J70" s="56"/>
      <c r="K70" s="174" t="s">
        <v>136</v>
      </c>
      <c r="L70" s="237">
        <v>3</v>
      </c>
      <c r="M70" s="237">
        <v>12</v>
      </c>
      <c r="N70" s="287">
        <f t="shared" si="3"/>
        <v>400</v>
      </c>
      <c r="O70" s="362"/>
      <c r="P70" s="356"/>
    </row>
    <row r="71" spans="1:16" s="41" customFormat="1" ht="69.75" x14ac:dyDescent="0.25">
      <c r="A71" s="335"/>
      <c r="B71" s="338"/>
      <c r="C71" s="367"/>
      <c r="D71" s="368"/>
      <c r="E71" s="369"/>
      <c r="F71" s="68"/>
      <c r="G71" s="69"/>
      <c r="H71" s="69"/>
      <c r="I71" s="55"/>
      <c r="J71" s="56"/>
      <c r="K71" s="174" t="s">
        <v>137</v>
      </c>
      <c r="L71" s="237">
        <v>0</v>
      </c>
      <c r="M71" s="237">
        <v>0</v>
      </c>
      <c r="N71" s="287">
        <v>0</v>
      </c>
      <c r="O71" s="362"/>
      <c r="P71" s="356"/>
    </row>
    <row r="72" spans="1:16" s="41" customFormat="1" ht="69.75" x14ac:dyDescent="0.25">
      <c r="A72" s="335"/>
      <c r="B72" s="338"/>
      <c r="C72" s="367"/>
      <c r="D72" s="368"/>
      <c r="E72" s="369"/>
      <c r="F72" s="68"/>
      <c r="G72" s="69"/>
      <c r="H72" s="69"/>
      <c r="I72" s="55"/>
      <c r="J72" s="56"/>
      <c r="K72" s="174" t="s">
        <v>138</v>
      </c>
      <c r="L72" s="237">
        <v>2</v>
      </c>
      <c r="M72" s="237">
        <v>0</v>
      </c>
      <c r="N72" s="287">
        <f t="shared" si="3"/>
        <v>0</v>
      </c>
      <c r="O72" s="362"/>
      <c r="P72" s="356"/>
    </row>
    <row r="73" spans="1:16" s="41" customFormat="1" ht="116.25" x14ac:dyDescent="0.25">
      <c r="A73" s="335"/>
      <c r="B73" s="338"/>
      <c r="C73" s="367"/>
      <c r="D73" s="368"/>
      <c r="E73" s="369"/>
      <c r="F73" s="68"/>
      <c r="G73" s="69"/>
      <c r="H73" s="69"/>
      <c r="I73" s="55"/>
      <c r="J73" s="56"/>
      <c r="K73" s="174" t="s">
        <v>139</v>
      </c>
      <c r="L73" s="237">
        <v>100</v>
      </c>
      <c r="M73" s="238">
        <v>273.39999999999998</v>
      </c>
      <c r="N73" s="287">
        <f t="shared" si="3"/>
        <v>273.39999999999998</v>
      </c>
      <c r="O73" s="362"/>
      <c r="P73" s="356"/>
    </row>
    <row r="74" spans="1:16" ht="23.25" x14ac:dyDescent="0.35">
      <c r="A74" s="335"/>
      <c r="B74" s="338"/>
      <c r="C74" s="367"/>
      <c r="D74" s="368"/>
      <c r="E74" s="369"/>
      <c r="F74" s="74"/>
      <c r="G74" s="69"/>
      <c r="H74" s="69"/>
      <c r="I74" s="55"/>
      <c r="J74" s="56"/>
      <c r="K74" s="174"/>
      <c r="L74" s="86"/>
      <c r="M74" s="87"/>
      <c r="N74" s="121" t="e">
        <f t="shared" ref="N74:N79" si="4">M74/L74*100</f>
        <v>#DIV/0!</v>
      </c>
      <c r="O74" s="362"/>
      <c r="P74" s="356"/>
    </row>
    <row r="75" spans="1:16" ht="23.25" x14ac:dyDescent="0.35">
      <c r="A75" s="335"/>
      <c r="B75" s="338"/>
      <c r="C75" s="367"/>
      <c r="D75" s="368"/>
      <c r="E75" s="369"/>
      <c r="F75" s="89"/>
      <c r="G75" s="90"/>
      <c r="H75" s="90"/>
      <c r="I75" s="90"/>
      <c r="J75" s="91"/>
      <c r="K75" s="148"/>
      <c r="L75" s="75"/>
      <c r="M75" s="75"/>
      <c r="N75" s="121" t="e">
        <f t="shared" si="4"/>
        <v>#DIV/0!</v>
      </c>
      <c r="O75" s="362"/>
      <c r="P75" s="356"/>
    </row>
    <row r="76" spans="1:16" ht="23.25" x14ac:dyDescent="0.35">
      <c r="A76" s="335"/>
      <c r="B76" s="338"/>
      <c r="C76" s="367"/>
      <c r="D76" s="368"/>
      <c r="E76" s="369"/>
      <c r="F76" s="92"/>
      <c r="G76" s="93"/>
      <c r="H76" s="93"/>
      <c r="I76" s="93"/>
      <c r="J76" s="94"/>
      <c r="K76" s="148"/>
      <c r="L76" s="75"/>
      <c r="M76" s="75"/>
      <c r="N76" s="121" t="e">
        <f t="shared" si="4"/>
        <v>#DIV/0!</v>
      </c>
      <c r="O76" s="362"/>
      <c r="P76" s="356"/>
    </row>
    <row r="77" spans="1:16" ht="23.25" x14ac:dyDescent="0.35">
      <c r="A77" s="335"/>
      <c r="B77" s="338"/>
      <c r="C77" s="367"/>
      <c r="D77" s="368"/>
      <c r="E77" s="369"/>
      <c r="F77" s="92"/>
      <c r="G77" s="93"/>
      <c r="H77" s="93"/>
      <c r="I77" s="93"/>
      <c r="J77" s="94"/>
      <c r="K77" s="148"/>
      <c r="L77" s="75"/>
      <c r="M77" s="75"/>
      <c r="N77" s="121" t="e">
        <f t="shared" si="4"/>
        <v>#DIV/0!</v>
      </c>
      <c r="O77" s="362"/>
      <c r="P77" s="356"/>
    </row>
    <row r="78" spans="1:16" ht="23.25" x14ac:dyDescent="0.35">
      <c r="A78" s="335"/>
      <c r="B78" s="338"/>
      <c r="C78" s="367"/>
      <c r="D78" s="368"/>
      <c r="E78" s="369"/>
      <c r="F78" s="92"/>
      <c r="G78" s="93"/>
      <c r="H78" s="93"/>
      <c r="I78" s="93"/>
      <c r="J78" s="94"/>
      <c r="K78" s="148"/>
      <c r="L78" s="75"/>
      <c r="M78" s="75"/>
      <c r="N78" s="121" t="e">
        <f t="shared" si="4"/>
        <v>#DIV/0!</v>
      </c>
      <c r="O78" s="362"/>
      <c r="P78" s="356"/>
    </row>
    <row r="79" spans="1:16" ht="23.25" x14ac:dyDescent="0.35">
      <c r="A79" s="335"/>
      <c r="B79" s="338"/>
      <c r="C79" s="367"/>
      <c r="D79" s="368"/>
      <c r="E79" s="369"/>
      <c r="F79" s="92"/>
      <c r="G79" s="93"/>
      <c r="H79" s="93"/>
      <c r="I79" s="93"/>
      <c r="J79" s="94"/>
      <c r="K79" s="148"/>
      <c r="L79" s="75"/>
      <c r="M79" s="75"/>
      <c r="N79" s="121" t="e">
        <f t="shared" si="4"/>
        <v>#DIV/0!</v>
      </c>
      <c r="O79" s="362"/>
      <c r="P79" s="356"/>
    </row>
    <row r="80" spans="1:16" ht="23.25" x14ac:dyDescent="0.35">
      <c r="A80" s="335"/>
      <c r="B80" s="338"/>
      <c r="C80" s="367"/>
      <c r="D80" s="368"/>
      <c r="E80" s="369"/>
      <c r="F80" s="92"/>
      <c r="G80" s="93"/>
      <c r="H80" s="93"/>
      <c r="I80" s="93"/>
      <c r="J80" s="94"/>
      <c r="K80" s="73"/>
      <c r="L80" s="75"/>
      <c r="M80" s="75"/>
      <c r="N80" s="121"/>
      <c r="O80" s="362"/>
      <c r="P80" s="356"/>
    </row>
    <row r="81" spans="1:16" ht="66" customHeight="1" thickBot="1" x14ac:dyDescent="0.4">
      <c r="A81" s="336"/>
      <c r="B81" s="339"/>
      <c r="C81" s="370"/>
      <c r="D81" s="371"/>
      <c r="E81" s="372"/>
      <c r="F81" s="95"/>
      <c r="G81" s="96"/>
      <c r="H81" s="96"/>
      <c r="I81" s="96"/>
      <c r="J81" s="97"/>
      <c r="K81" s="399" t="s">
        <v>50</v>
      </c>
      <c r="L81" s="400"/>
      <c r="M81" s="401"/>
      <c r="N81" s="98">
        <f>(N64+N65+N66+N67+N68+N69+N70+N71+N72+N73)/10</f>
        <v>139.08634920634918</v>
      </c>
      <c r="O81" s="363"/>
      <c r="P81" s="357"/>
    </row>
    <row r="82" spans="1:16" ht="46.5" x14ac:dyDescent="0.25">
      <c r="A82" s="406">
        <v>5</v>
      </c>
      <c r="B82" s="409" t="s">
        <v>196</v>
      </c>
      <c r="C82" s="176">
        <v>8</v>
      </c>
      <c r="D82" s="176">
        <v>7</v>
      </c>
      <c r="E82" s="80">
        <f>D82/C82*100</f>
        <v>87.5</v>
      </c>
      <c r="F82" s="58" t="s">
        <v>6</v>
      </c>
      <c r="G82" s="55">
        <v>21641</v>
      </c>
      <c r="H82" s="55">
        <v>20993.1</v>
      </c>
      <c r="I82" s="55">
        <f>H82/G82*100</f>
        <v>97.006145741878839</v>
      </c>
      <c r="J82" s="61">
        <f>E82/I82*100</f>
        <v>90.200470630826317</v>
      </c>
      <c r="K82" s="177" t="s">
        <v>96</v>
      </c>
      <c r="L82" s="119">
        <v>5.23</v>
      </c>
      <c r="M82" s="292">
        <v>4.8940000000000001</v>
      </c>
      <c r="N82" s="287">
        <v>93.6</v>
      </c>
      <c r="O82" s="411">
        <f>N88*J82/100</f>
        <v>85.307095099103989</v>
      </c>
      <c r="P82" s="355" t="s">
        <v>57</v>
      </c>
    </row>
    <row r="83" spans="1:16" ht="94.5" x14ac:dyDescent="0.25">
      <c r="A83" s="407"/>
      <c r="B83" s="403"/>
      <c r="C83" s="364"/>
      <c r="D83" s="365"/>
      <c r="E83" s="366"/>
      <c r="F83" s="68" t="s">
        <v>53</v>
      </c>
      <c r="G83" s="69"/>
      <c r="H83" s="69"/>
      <c r="I83" s="55"/>
      <c r="J83" s="56">
        <v>0</v>
      </c>
      <c r="K83" s="177" t="s">
        <v>220</v>
      </c>
      <c r="L83" s="119">
        <v>4.9000000000000004</v>
      </c>
      <c r="M83" s="292">
        <v>5</v>
      </c>
      <c r="N83" s="287">
        <v>102</v>
      </c>
      <c r="O83" s="412"/>
      <c r="P83" s="356"/>
    </row>
    <row r="84" spans="1:16" ht="96" x14ac:dyDescent="0.25">
      <c r="A84" s="407"/>
      <c r="B84" s="403"/>
      <c r="C84" s="367"/>
      <c r="D84" s="368"/>
      <c r="E84" s="369"/>
      <c r="F84" s="68" t="s">
        <v>52</v>
      </c>
      <c r="G84" s="69">
        <v>8071</v>
      </c>
      <c r="H84" s="248">
        <v>8071</v>
      </c>
      <c r="I84" s="55">
        <f t="shared" ref="I84:I85" si="5">H84/G84*100</f>
        <v>100</v>
      </c>
      <c r="J84" s="56">
        <v>87.5</v>
      </c>
      <c r="K84" s="177" t="s">
        <v>221</v>
      </c>
      <c r="L84" s="322">
        <v>3733.2</v>
      </c>
      <c r="M84" s="323">
        <v>3089.2</v>
      </c>
      <c r="N84" s="287">
        <v>82.7</v>
      </c>
      <c r="O84" s="412"/>
      <c r="P84" s="356"/>
    </row>
    <row r="85" spans="1:16" ht="74.25" x14ac:dyDescent="0.25">
      <c r="A85" s="407"/>
      <c r="B85" s="403"/>
      <c r="C85" s="367"/>
      <c r="D85" s="368"/>
      <c r="E85" s="369"/>
      <c r="F85" s="68" t="s">
        <v>54</v>
      </c>
      <c r="G85" s="69">
        <v>13570.6</v>
      </c>
      <c r="H85" s="69">
        <v>12922.1</v>
      </c>
      <c r="I85" s="55">
        <f t="shared" si="5"/>
        <v>95.221287194376075</v>
      </c>
      <c r="J85" s="56">
        <v>91.9</v>
      </c>
      <c r="K85" s="177" t="s">
        <v>222</v>
      </c>
      <c r="L85" s="81">
        <v>0</v>
      </c>
      <c r="M85" s="82">
        <v>0</v>
      </c>
      <c r="N85" s="287">
        <v>100</v>
      </c>
      <c r="O85" s="412"/>
      <c r="P85" s="356"/>
    </row>
    <row r="86" spans="1:16" ht="104.25" x14ac:dyDescent="0.25">
      <c r="A86" s="407"/>
      <c r="B86" s="403"/>
      <c r="C86" s="367"/>
      <c r="D86" s="368"/>
      <c r="E86" s="369"/>
      <c r="F86" s="74" t="s">
        <v>55</v>
      </c>
      <c r="G86" s="69"/>
      <c r="H86" s="69"/>
      <c r="I86" s="55"/>
      <c r="J86" s="56"/>
      <c r="K86" s="174"/>
      <c r="L86" s="86"/>
      <c r="M86" s="87"/>
      <c r="N86" s="288" t="e">
        <f t="shared" ref="N86:N87" si="6">M86/L86*100</f>
        <v>#DIV/0!</v>
      </c>
      <c r="O86" s="412"/>
      <c r="P86" s="356"/>
    </row>
    <row r="87" spans="1:16" ht="23.25" x14ac:dyDescent="0.35">
      <c r="A87" s="407"/>
      <c r="B87" s="403"/>
      <c r="C87" s="367"/>
      <c r="D87" s="368"/>
      <c r="E87" s="369"/>
      <c r="F87" s="89"/>
      <c r="G87" s="90"/>
      <c r="H87" s="90"/>
      <c r="I87" s="90"/>
      <c r="J87" s="91"/>
      <c r="K87" s="148"/>
      <c r="L87" s="75"/>
      <c r="M87" s="75"/>
      <c r="N87" s="288" t="e">
        <f t="shared" si="6"/>
        <v>#DIV/0!</v>
      </c>
      <c r="O87" s="412"/>
      <c r="P87" s="356"/>
    </row>
    <row r="88" spans="1:16" ht="112.5" customHeight="1" thickBot="1" x14ac:dyDescent="0.4">
      <c r="A88" s="408"/>
      <c r="B88" s="410"/>
      <c r="C88" s="370"/>
      <c r="D88" s="371"/>
      <c r="E88" s="372"/>
      <c r="F88" s="95"/>
      <c r="G88" s="96"/>
      <c r="H88" s="96"/>
      <c r="I88" s="96"/>
      <c r="J88" s="94"/>
      <c r="K88" s="390" t="s">
        <v>50</v>
      </c>
      <c r="L88" s="374"/>
      <c r="M88" s="375"/>
      <c r="N88" s="98">
        <f>(N82+N83+N84+N85)/4</f>
        <v>94.575000000000003</v>
      </c>
      <c r="O88" s="413"/>
      <c r="P88" s="357"/>
    </row>
    <row r="89" spans="1:16" ht="75" customHeight="1" thickBot="1" x14ac:dyDescent="0.4">
      <c r="A89" s="334">
        <v>6</v>
      </c>
      <c r="B89" s="398" t="s">
        <v>219</v>
      </c>
      <c r="C89" s="79">
        <v>28</v>
      </c>
      <c r="D89" s="79">
        <v>27</v>
      </c>
      <c r="E89" s="78">
        <f>D89/C89*100</f>
        <v>96.428571428571431</v>
      </c>
      <c r="F89" s="58" t="s">
        <v>6</v>
      </c>
      <c r="G89" s="55">
        <f>+G90+G91+G92+G93</f>
        <v>8969.0750000000007</v>
      </c>
      <c r="H89" s="55">
        <f>+H90+H91+H92+H93</f>
        <v>11319.174999999999</v>
      </c>
      <c r="I89" s="55">
        <f>H89/G89*100</f>
        <v>126.20225608549376</v>
      </c>
      <c r="J89" s="55">
        <f>E89/I89*100</f>
        <v>76.407961647886381</v>
      </c>
      <c r="K89" s="118" t="s">
        <v>116</v>
      </c>
      <c r="L89" s="119">
        <v>26264.3</v>
      </c>
      <c r="M89" s="120">
        <v>27866.5</v>
      </c>
      <c r="N89" s="289">
        <f>M89/L89*100</f>
        <v>106.10029583883826</v>
      </c>
      <c r="O89" s="361">
        <f>N105*J89/100</f>
        <v>79.041846505452781</v>
      </c>
      <c r="P89" s="355" t="s">
        <v>223</v>
      </c>
    </row>
    <row r="90" spans="1:16" ht="95.25" thickBot="1" x14ac:dyDescent="0.3">
      <c r="A90" s="335"/>
      <c r="B90" s="338"/>
      <c r="C90" s="393" t="s">
        <v>262</v>
      </c>
      <c r="D90" s="365"/>
      <c r="E90" s="366"/>
      <c r="F90" s="68" t="s">
        <v>53</v>
      </c>
      <c r="G90" s="69">
        <v>159.5</v>
      </c>
      <c r="H90" s="69">
        <v>159.5</v>
      </c>
      <c r="I90" s="55">
        <f>H90/G90*100</f>
        <v>100</v>
      </c>
      <c r="J90" s="79">
        <v>100</v>
      </c>
      <c r="K90" s="122" t="s">
        <v>117</v>
      </c>
      <c r="L90" s="119">
        <v>85.7</v>
      </c>
      <c r="M90" s="120">
        <v>66.7</v>
      </c>
      <c r="N90" s="289">
        <f t="shared" ref="N90:N101" si="7">M90/L90*100</f>
        <v>77.829638273045504</v>
      </c>
      <c r="O90" s="362"/>
      <c r="P90" s="356"/>
    </row>
    <row r="91" spans="1:16" ht="45.75" customHeight="1" x14ac:dyDescent="0.25">
      <c r="A91" s="335"/>
      <c r="B91" s="338"/>
      <c r="C91" s="367"/>
      <c r="D91" s="368"/>
      <c r="E91" s="369"/>
      <c r="F91" s="68" t="s">
        <v>52</v>
      </c>
      <c r="G91" s="69">
        <v>39.875</v>
      </c>
      <c r="H91" s="69">
        <v>67.275000000000006</v>
      </c>
      <c r="I91" s="55">
        <f>H91/G91*100</f>
        <v>168.71473354231975</v>
      </c>
      <c r="J91" s="77">
        <v>168.71473349999999</v>
      </c>
      <c r="K91" s="123" t="s">
        <v>118</v>
      </c>
      <c r="L91" s="124">
        <v>87.5</v>
      </c>
      <c r="M91" s="120">
        <v>75</v>
      </c>
      <c r="N91" s="289">
        <f t="shared" si="7"/>
        <v>85.714285714285708</v>
      </c>
      <c r="O91" s="362"/>
      <c r="P91" s="356"/>
    </row>
    <row r="92" spans="1:16" ht="93" x14ac:dyDescent="0.25">
      <c r="A92" s="335"/>
      <c r="B92" s="338"/>
      <c r="C92" s="367"/>
      <c r="D92" s="368"/>
      <c r="E92" s="369"/>
      <c r="F92" s="68" t="s">
        <v>54</v>
      </c>
      <c r="G92" s="69">
        <v>8419.7000000000007</v>
      </c>
      <c r="H92" s="69">
        <v>10734.4</v>
      </c>
      <c r="I92" s="55">
        <f>H92/G92*100</f>
        <v>127.49147831870494</v>
      </c>
      <c r="J92" s="77">
        <v>127.4914783</v>
      </c>
      <c r="K92" s="125" t="s">
        <v>119</v>
      </c>
      <c r="L92" s="126">
        <v>100</v>
      </c>
      <c r="M92" s="120">
        <v>100</v>
      </c>
      <c r="N92" s="289">
        <f t="shared" si="7"/>
        <v>100</v>
      </c>
      <c r="O92" s="362"/>
      <c r="P92" s="356"/>
    </row>
    <row r="93" spans="1:16" ht="50.25" customHeight="1" x14ac:dyDescent="0.35">
      <c r="A93" s="335"/>
      <c r="B93" s="338"/>
      <c r="C93" s="367"/>
      <c r="D93" s="368"/>
      <c r="E93" s="369"/>
      <c r="F93" s="74" t="s">
        <v>55</v>
      </c>
      <c r="G93" s="69">
        <v>350</v>
      </c>
      <c r="H93" s="69">
        <v>358</v>
      </c>
      <c r="I93" s="55">
        <f>H93/G93*100</f>
        <v>102.28571428571429</v>
      </c>
      <c r="J93" s="77">
        <v>102.3714286</v>
      </c>
      <c r="K93" s="99" t="s">
        <v>120</v>
      </c>
      <c r="L93" s="126">
        <v>400</v>
      </c>
      <c r="M93" s="120">
        <v>701</v>
      </c>
      <c r="N93" s="289">
        <f t="shared" si="7"/>
        <v>175.25</v>
      </c>
      <c r="O93" s="362"/>
      <c r="P93" s="356"/>
    </row>
    <row r="94" spans="1:16" s="41" customFormat="1" ht="46.5" x14ac:dyDescent="0.35">
      <c r="A94" s="335"/>
      <c r="B94" s="338"/>
      <c r="C94" s="367"/>
      <c r="D94" s="368"/>
      <c r="E94" s="369"/>
      <c r="F94" s="178"/>
      <c r="G94" s="179"/>
      <c r="H94" s="179"/>
      <c r="I94" s="180"/>
      <c r="J94" s="181"/>
      <c r="K94" s="99" t="s">
        <v>121</v>
      </c>
      <c r="L94" s="126">
        <v>52967</v>
      </c>
      <c r="M94" s="120">
        <v>76240</v>
      </c>
      <c r="N94" s="289">
        <f t="shared" si="7"/>
        <v>143.93867880000755</v>
      </c>
      <c r="O94" s="362"/>
      <c r="P94" s="356"/>
    </row>
    <row r="95" spans="1:16" s="41" customFormat="1" ht="23.25" x14ac:dyDescent="0.35">
      <c r="A95" s="335"/>
      <c r="B95" s="338"/>
      <c r="C95" s="367"/>
      <c r="D95" s="368"/>
      <c r="E95" s="369"/>
      <c r="F95" s="178"/>
      <c r="G95" s="179"/>
      <c r="H95" s="179"/>
      <c r="I95" s="180"/>
      <c r="J95" s="181"/>
      <c r="K95" s="99" t="s">
        <v>122</v>
      </c>
      <c r="L95" s="126">
        <v>28</v>
      </c>
      <c r="M95" s="120">
        <v>29</v>
      </c>
      <c r="N95" s="289">
        <f t="shared" si="7"/>
        <v>103.57142857142858</v>
      </c>
      <c r="O95" s="362"/>
      <c r="P95" s="356"/>
    </row>
    <row r="96" spans="1:16" s="41" customFormat="1" ht="46.5" x14ac:dyDescent="0.35">
      <c r="A96" s="335"/>
      <c r="B96" s="338"/>
      <c r="C96" s="367"/>
      <c r="D96" s="368"/>
      <c r="E96" s="369"/>
      <c r="F96" s="178"/>
      <c r="G96" s="179"/>
      <c r="H96" s="179"/>
      <c r="I96" s="180"/>
      <c r="J96" s="181"/>
      <c r="K96" s="99" t="s">
        <v>123</v>
      </c>
      <c r="L96" s="126">
        <v>289</v>
      </c>
      <c r="M96" s="120">
        <v>336</v>
      </c>
      <c r="N96" s="289">
        <f t="shared" si="7"/>
        <v>116.26297577854672</v>
      </c>
      <c r="O96" s="362"/>
      <c r="P96" s="356"/>
    </row>
    <row r="97" spans="1:16" s="41" customFormat="1" ht="23.25" x14ac:dyDescent="0.35">
      <c r="A97" s="335"/>
      <c r="B97" s="338"/>
      <c r="C97" s="367"/>
      <c r="D97" s="368"/>
      <c r="E97" s="369"/>
      <c r="F97" s="178"/>
      <c r="G97" s="179"/>
      <c r="H97" s="179"/>
      <c r="I97" s="180"/>
      <c r="J97" s="181"/>
      <c r="K97" s="99" t="s">
        <v>124</v>
      </c>
      <c r="L97" s="126">
        <v>3490</v>
      </c>
      <c r="M97" s="120">
        <v>3201</v>
      </c>
      <c r="N97" s="289">
        <f t="shared" si="7"/>
        <v>91.719197707736384</v>
      </c>
      <c r="O97" s="362"/>
      <c r="P97" s="356"/>
    </row>
    <row r="98" spans="1:16" s="41" customFormat="1" ht="23.25" x14ac:dyDescent="0.35">
      <c r="A98" s="335"/>
      <c r="B98" s="338"/>
      <c r="C98" s="367"/>
      <c r="D98" s="368"/>
      <c r="E98" s="369"/>
      <c r="F98" s="178"/>
      <c r="G98" s="179"/>
      <c r="H98" s="179"/>
      <c r="I98" s="180"/>
      <c r="J98" s="181"/>
      <c r="K98" s="99" t="s">
        <v>125</v>
      </c>
      <c r="L98" s="126">
        <v>85200</v>
      </c>
      <c r="M98" s="120">
        <v>80010</v>
      </c>
      <c r="N98" s="289">
        <f>M98/L98*100</f>
        <v>93.908450704225359</v>
      </c>
      <c r="O98" s="362"/>
      <c r="P98" s="356"/>
    </row>
    <row r="99" spans="1:16" ht="69.75" x14ac:dyDescent="0.35">
      <c r="A99" s="335"/>
      <c r="B99" s="338"/>
      <c r="C99" s="367"/>
      <c r="D99" s="368"/>
      <c r="E99" s="369"/>
      <c r="F99" s="89"/>
      <c r="G99" s="90"/>
      <c r="H99" s="90"/>
      <c r="I99" s="90"/>
      <c r="J99" s="91"/>
      <c r="K99" s="99" t="s">
        <v>126</v>
      </c>
      <c r="L99" s="126">
        <v>32020</v>
      </c>
      <c r="M99" s="120">
        <v>33013</v>
      </c>
      <c r="N99" s="289">
        <f t="shared" si="7"/>
        <v>103.10118675827609</v>
      </c>
      <c r="O99" s="362"/>
      <c r="P99" s="356"/>
    </row>
    <row r="100" spans="1:16" ht="23.25" x14ac:dyDescent="0.35">
      <c r="A100" s="335"/>
      <c r="B100" s="338"/>
      <c r="C100" s="367"/>
      <c r="D100" s="368"/>
      <c r="E100" s="369"/>
      <c r="F100" s="92"/>
      <c r="G100" s="93"/>
      <c r="H100" s="93"/>
      <c r="I100" s="93"/>
      <c r="J100" s="94"/>
      <c r="K100" s="99" t="s">
        <v>127</v>
      </c>
      <c r="L100" s="126">
        <v>87010</v>
      </c>
      <c r="M100" s="120">
        <v>76605</v>
      </c>
      <c r="N100" s="289">
        <f t="shared" si="7"/>
        <v>88.041604413285839</v>
      </c>
      <c r="O100" s="362"/>
      <c r="P100" s="356"/>
    </row>
    <row r="101" spans="1:16" ht="46.5" x14ac:dyDescent="0.35">
      <c r="A101" s="335"/>
      <c r="B101" s="338"/>
      <c r="C101" s="367"/>
      <c r="D101" s="368"/>
      <c r="E101" s="369"/>
      <c r="F101" s="92"/>
      <c r="G101" s="93"/>
      <c r="H101" s="93"/>
      <c r="I101" s="93"/>
      <c r="J101" s="94"/>
      <c r="K101" s="99" t="s">
        <v>128</v>
      </c>
      <c r="L101" s="126">
        <v>32</v>
      </c>
      <c r="M101" s="120">
        <v>19</v>
      </c>
      <c r="N101" s="289">
        <f t="shared" si="7"/>
        <v>59.375</v>
      </c>
      <c r="O101" s="362"/>
      <c r="P101" s="356"/>
    </row>
    <row r="102" spans="1:16" ht="23.25" x14ac:dyDescent="0.35">
      <c r="A102" s="335"/>
      <c r="B102" s="338"/>
      <c r="C102" s="367"/>
      <c r="D102" s="368"/>
      <c r="E102" s="369"/>
      <c r="F102" s="92"/>
      <c r="G102" s="93"/>
      <c r="H102" s="93"/>
      <c r="I102" s="93"/>
      <c r="J102" s="94"/>
      <c r="K102" s="148"/>
      <c r="L102" s="75"/>
      <c r="M102" s="75"/>
      <c r="N102" s="121"/>
      <c r="O102" s="362"/>
      <c r="P102" s="356"/>
    </row>
    <row r="103" spans="1:16" ht="23.25" x14ac:dyDescent="0.35">
      <c r="A103" s="335"/>
      <c r="B103" s="338"/>
      <c r="C103" s="367"/>
      <c r="D103" s="368"/>
      <c r="E103" s="369"/>
      <c r="F103" s="92"/>
      <c r="G103" s="93"/>
      <c r="H103" s="93"/>
      <c r="I103" s="93"/>
      <c r="J103" s="94"/>
      <c r="K103" s="148"/>
      <c r="L103" s="75"/>
      <c r="M103" s="75"/>
      <c r="N103" s="121"/>
      <c r="O103" s="362"/>
      <c r="P103" s="356"/>
    </row>
    <row r="104" spans="1:16" s="41" customFormat="1" ht="23.25" x14ac:dyDescent="0.35">
      <c r="A104" s="335"/>
      <c r="B104" s="338"/>
      <c r="C104" s="367"/>
      <c r="D104" s="368"/>
      <c r="E104" s="369"/>
      <c r="F104" s="92"/>
      <c r="G104" s="93"/>
      <c r="H104" s="93"/>
      <c r="I104" s="93"/>
      <c r="J104" s="94"/>
      <c r="K104" s="148"/>
      <c r="L104" s="75"/>
      <c r="M104" s="75"/>
      <c r="N104" s="121"/>
      <c r="O104" s="362"/>
      <c r="P104" s="356"/>
    </row>
    <row r="105" spans="1:16" ht="39.75" customHeight="1" thickBot="1" x14ac:dyDescent="0.4">
      <c r="A105" s="335"/>
      <c r="B105" s="338"/>
      <c r="C105" s="367"/>
      <c r="D105" s="368"/>
      <c r="E105" s="369"/>
      <c r="F105" s="92"/>
      <c r="G105" s="93"/>
      <c r="H105" s="93"/>
      <c r="I105" s="93"/>
      <c r="J105" s="94"/>
      <c r="K105" s="390" t="s">
        <v>50</v>
      </c>
      <c r="L105" s="374"/>
      <c r="M105" s="375"/>
      <c r="N105" s="182">
        <f>(N89+N90+N91+N92+N93+N94+N95+N96+N97+N98+N99+N100+N101)/13</f>
        <v>103.44713404305199</v>
      </c>
      <c r="O105" s="362"/>
      <c r="P105" s="356"/>
    </row>
    <row r="106" spans="1:16" ht="409.5" customHeight="1" thickBot="1" x14ac:dyDescent="0.4">
      <c r="A106" s="336"/>
      <c r="B106" s="405"/>
      <c r="C106" s="367"/>
      <c r="D106" s="368"/>
      <c r="E106" s="369"/>
      <c r="F106" s="95"/>
      <c r="G106" s="96"/>
      <c r="H106" s="96"/>
      <c r="I106" s="96"/>
      <c r="J106" s="97"/>
      <c r="K106" s="390"/>
      <c r="L106" s="374"/>
      <c r="M106" s="375"/>
      <c r="N106" s="183"/>
      <c r="O106" s="363"/>
      <c r="P106" s="357"/>
    </row>
    <row r="107" spans="1:16" ht="51.75" customHeight="1" x14ac:dyDescent="0.25">
      <c r="A107" s="334">
        <v>7</v>
      </c>
      <c r="B107" s="402" t="s">
        <v>236</v>
      </c>
      <c r="C107" s="80">
        <v>44</v>
      </c>
      <c r="D107" s="80">
        <v>40</v>
      </c>
      <c r="E107" s="127">
        <f>D107/C107*100</f>
        <v>90.909090909090907</v>
      </c>
      <c r="F107" s="58" t="s">
        <v>6</v>
      </c>
      <c r="G107" s="55">
        <v>173.1</v>
      </c>
      <c r="H107" s="55">
        <v>173.1</v>
      </c>
      <c r="I107" s="55">
        <v>100</v>
      </c>
      <c r="J107" s="77">
        <f>E107/I107*100</f>
        <v>90.909090909090907</v>
      </c>
      <c r="K107" s="173" t="s">
        <v>143</v>
      </c>
      <c r="L107" s="81">
        <v>-1</v>
      </c>
      <c r="M107" s="82">
        <v>-1</v>
      </c>
      <c r="N107" s="287">
        <f>M107/L107*100</f>
        <v>100</v>
      </c>
      <c r="O107" s="361">
        <f>N134*J107/100</f>
        <v>90.909090909090907</v>
      </c>
      <c r="P107" s="355" t="s">
        <v>57</v>
      </c>
    </row>
    <row r="108" spans="1:16" s="42" customFormat="1" ht="31.5" customHeight="1" x14ac:dyDescent="0.25">
      <c r="A108" s="335"/>
      <c r="B108" s="403"/>
      <c r="C108" s="393" t="s">
        <v>252</v>
      </c>
      <c r="D108" s="394"/>
      <c r="E108" s="394"/>
      <c r="F108" s="184"/>
      <c r="G108" s="55"/>
      <c r="H108" s="76"/>
      <c r="I108" s="55"/>
      <c r="J108" s="78"/>
      <c r="K108" s="173" t="s">
        <v>144</v>
      </c>
      <c r="L108" s="81">
        <v>1</v>
      </c>
      <c r="M108" s="82">
        <v>1</v>
      </c>
      <c r="N108" s="287">
        <f t="shared" ref="N108:N133" si="8">M108/L108*100</f>
        <v>100</v>
      </c>
      <c r="O108" s="362"/>
      <c r="P108" s="356"/>
    </row>
    <row r="109" spans="1:16" s="42" customFormat="1" ht="46.5" x14ac:dyDescent="0.25">
      <c r="A109" s="335"/>
      <c r="B109" s="403"/>
      <c r="C109" s="395"/>
      <c r="D109" s="396"/>
      <c r="E109" s="396"/>
      <c r="F109" s="184"/>
      <c r="G109" s="55"/>
      <c r="H109" s="76"/>
      <c r="I109" s="55"/>
      <c r="J109" s="78"/>
      <c r="K109" s="173" t="s">
        <v>145</v>
      </c>
      <c r="L109" s="81">
        <v>-1</v>
      </c>
      <c r="M109" s="82">
        <v>-1</v>
      </c>
      <c r="N109" s="287">
        <f t="shared" si="8"/>
        <v>100</v>
      </c>
      <c r="O109" s="362"/>
      <c r="P109" s="356"/>
    </row>
    <row r="110" spans="1:16" s="42" customFormat="1" ht="46.5" x14ac:dyDescent="0.25">
      <c r="A110" s="335"/>
      <c r="B110" s="403"/>
      <c r="C110" s="395"/>
      <c r="D110" s="396"/>
      <c r="E110" s="396"/>
      <c r="F110" s="184"/>
      <c r="G110" s="55"/>
      <c r="H110" s="76"/>
      <c r="I110" s="55"/>
      <c r="J110" s="78"/>
      <c r="K110" s="173" t="s">
        <v>146</v>
      </c>
      <c r="L110" s="81">
        <v>-2</v>
      </c>
      <c r="M110" s="82">
        <v>-2</v>
      </c>
      <c r="N110" s="287">
        <f t="shared" si="8"/>
        <v>100</v>
      </c>
      <c r="O110" s="362"/>
      <c r="P110" s="356"/>
    </row>
    <row r="111" spans="1:16" s="42" customFormat="1" ht="69.75" x14ac:dyDescent="0.25">
      <c r="A111" s="335"/>
      <c r="B111" s="403"/>
      <c r="C111" s="395"/>
      <c r="D111" s="396"/>
      <c r="E111" s="396"/>
      <c r="F111" s="184"/>
      <c r="G111" s="55"/>
      <c r="H111" s="76"/>
      <c r="I111" s="55"/>
      <c r="J111" s="78"/>
      <c r="K111" s="173" t="s">
        <v>147</v>
      </c>
      <c r="L111" s="81">
        <v>-2</v>
      </c>
      <c r="M111" s="82">
        <v>-2</v>
      </c>
      <c r="N111" s="287">
        <f t="shared" si="8"/>
        <v>100</v>
      </c>
      <c r="O111" s="362"/>
      <c r="P111" s="356"/>
    </row>
    <row r="112" spans="1:16" s="42" customFormat="1" ht="23.25" x14ac:dyDescent="0.35">
      <c r="A112" s="335"/>
      <c r="B112" s="403"/>
      <c r="C112" s="395"/>
      <c r="D112" s="396"/>
      <c r="E112" s="396"/>
      <c r="F112" s="184"/>
      <c r="G112" s="55"/>
      <c r="H112" s="76"/>
      <c r="I112" s="55"/>
      <c r="J112" s="78"/>
      <c r="K112" s="173"/>
      <c r="L112" s="86"/>
      <c r="M112" s="87"/>
      <c r="N112" s="121" t="e">
        <f t="shared" si="8"/>
        <v>#DIV/0!</v>
      </c>
      <c r="O112" s="362"/>
      <c r="P112" s="356"/>
    </row>
    <row r="113" spans="1:16" s="42" customFormat="1" ht="23.25" x14ac:dyDescent="0.35">
      <c r="A113" s="335"/>
      <c r="B113" s="403"/>
      <c r="C113" s="395"/>
      <c r="D113" s="396"/>
      <c r="E113" s="396"/>
      <c r="F113" s="184"/>
      <c r="G113" s="55"/>
      <c r="H113" s="76"/>
      <c r="I113" s="55"/>
      <c r="J113" s="78"/>
      <c r="K113" s="173"/>
      <c r="L113" s="86"/>
      <c r="M113" s="87"/>
      <c r="N113" s="121" t="e">
        <f t="shared" si="8"/>
        <v>#DIV/0!</v>
      </c>
      <c r="O113" s="362"/>
      <c r="P113" s="356"/>
    </row>
    <row r="114" spans="1:16" s="42" customFormat="1" ht="23.25" x14ac:dyDescent="0.35">
      <c r="A114" s="335"/>
      <c r="B114" s="403"/>
      <c r="C114" s="395"/>
      <c r="D114" s="396"/>
      <c r="E114" s="396"/>
      <c r="F114" s="184"/>
      <c r="G114" s="55"/>
      <c r="H114" s="76"/>
      <c r="I114" s="55"/>
      <c r="J114" s="78"/>
      <c r="K114" s="173"/>
      <c r="L114" s="86"/>
      <c r="M114" s="87"/>
      <c r="N114" s="121" t="e">
        <f t="shared" si="8"/>
        <v>#DIV/0!</v>
      </c>
      <c r="O114" s="362"/>
      <c r="P114" s="356"/>
    </row>
    <row r="115" spans="1:16" s="42" customFormat="1" ht="23.25" x14ac:dyDescent="0.35">
      <c r="A115" s="335"/>
      <c r="B115" s="403"/>
      <c r="C115" s="395"/>
      <c r="D115" s="396"/>
      <c r="E115" s="396"/>
      <c r="F115" s="184"/>
      <c r="G115" s="55"/>
      <c r="H115" s="76"/>
      <c r="I115" s="55"/>
      <c r="J115" s="78"/>
      <c r="K115" s="173"/>
      <c r="L115" s="86"/>
      <c r="M115" s="87"/>
      <c r="N115" s="121" t="e">
        <f t="shared" si="8"/>
        <v>#DIV/0!</v>
      </c>
      <c r="O115" s="362"/>
      <c r="P115" s="356"/>
    </row>
    <row r="116" spans="1:16" s="42" customFormat="1" ht="23.25" x14ac:dyDescent="0.35">
      <c r="A116" s="335"/>
      <c r="B116" s="403"/>
      <c r="C116" s="395"/>
      <c r="D116" s="396"/>
      <c r="E116" s="396"/>
      <c r="F116" s="184"/>
      <c r="G116" s="55"/>
      <c r="H116" s="76"/>
      <c r="I116" s="55"/>
      <c r="J116" s="78"/>
      <c r="K116" s="173"/>
      <c r="L116" s="86"/>
      <c r="M116" s="87"/>
      <c r="N116" s="121" t="e">
        <f t="shared" si="8"/>
        <v>#DIV/0!</v>
      </c>
      <c r="O116" s="362"/>
      <c r="P116" s="356"/>
    </row>
    <row r="117" spans="1:16" s="42" customFormat="1" ht="23.25" x14ac:dyDescent="0.35">
      <c r="A117" s="335"/>
      <c r="B117" s="403"/>
      <c r="C117" s="395"/>
      <c r="D117" s="396"/>
      <c r="E117" s="396"/>
      <c r="F117" s="184"/>
      <c r="G117" s="55"/>
      <c r="H117" s="76"/>
      <c r="I117" s="55"/>
      <c r="J117" s="78"/>
      <c r="K117" s="173"/>
      <c r="L117" s="86"/>
      <c r="M117" s="87"/>
      <c r="N117" s="121" t="e">
        <f t="shared" si="8"/>
        <v>#DIV/0!</v>
      </c>
      <c r="O117" s="362"/>
      <c r="P117" s="356"/>
    </row>
    <row r="118" spans="1:16" s="42" customFormat="1" ht="23.25" x14ac:dyDescent="0.35">
      <c r="A118" s="335"/>
      <c r="B118" s="403"/>
      <c r="C118" s="395"/>
      <c r="D118" s="396"/>
      <c r="E118" s="396"/>
      <c r="F118" s="184"/>
      <c r="G118" s="55"/>
      <c r="H118" s="76"/>
      <c r="I118" s="55"/>
      <c r="J118" s="78"/>
      <c r="K118" s="173"/>
      <c r="L118" s="86"/>
      <c r="M118" s="87"/>
      <c r="N118" s="121" t="e">
        <f t="shared" si="8"/>
        <v>#DIV/0!</v>
      </c>
      <c r="O118" s="362"/>
      <c r="P118" s="356"/>
    </row>
    <row r="119" spans="1:16" s="42" customFormat="1" ht="23.25" x14ac:dyDescent="0.35">
      <c r="A119" s="335"/>
      <c r="B119" s="403"/>
      <c r="C119" s="395"/>
      <c r="D119" s="396"/>
      <c r="E119" s="396"/>
      <c r="F119" s="184"/>
      <c r="G119" s="55"/>
      <c r="H119" s="76"/>
      <c r="I119" s="55"/>
      <c r="J119" s="78"/>
      <c r="K119" s="173"/>
      <c r="L119" s="86"/>
      <c r="M119" s="87"/>
      <c r="N119" s="121" t="e">
        <f t="shared" si="8"/>
        <v>#DIV/0!</v>
      </c>
      <c r="O119" s="362"/>
      <c r="P119" s="356"/>
    </row>
    <row r="120" spans="1:16" s="42" customFormat="1" ht="23.25" x14ac:dyDescent="0.35">
      <c r="A120" s="335"/>
      <c r="B120" s="403"/>
      <c r="C120" s="395"/>
      <c r="D120" s="396"/>
      <c r="E120" s="396"/>
      <c r="F120" s="184"/>
      <c r="G120" s="55"/>
      <c r="H120" s="76"/>
      <c r="I120" s="55"/>
      <c r="J120" s="78"/>
      <c r="K120" s="173"/>
      <c r="L120" s="86"/>
      <c r="M120" s="87"/>
      <c r="N120" s="121" t="e">
        <f t="shared" si="8"/>
        <v>#DIV/0!</v>
      </c>
      <c r="O120" s="362"/>
      <c r="P120" s="356"/>
    </row>
    <row r="121" spans="1:16" ht="94.5" x14ac:dyDescent="0.35">
      <c r="A121" s="335"/>
      <c r="B121" s="403"/>
      <c r="C121" s="395"/>
      <c r="D121" s="396"/>
      <c r="E121" s="396"/>
      <c r="F121" s="185" t="s">
        <v>53</v>
      </c>
      <c r="G121" s="69"/>
      <c r="H121" s="69"/>
      <c r="I121" s="55" t="e">
        <f>H121/G121*100</f>
        <v>#DIV/0!</v>
      </c>
      <c r="J121" s="79" t="e">
        <f>E121/I121*100</f>
        <v>#DIV/0!</v>
      </c>
      <c r="K121" s="174"/>
      <c r="L121" s="81"/>
      <c r="M121" s="87"/>
      <c r="N121" s="121" t="e">
        <f t="shared" si="8"/>
        <v>#DIV/0!</v>
      </c>
      <c r="O121" s="362"/>
      <c r="P121" s="356"/>
    </row>
    <row r="122" spans="1:16" ht="46.5" customHeight="1" x14ac:dyDescent="0.35">
      <c r="A122" s="335"/>
      <c r="B122" s="403"/>
      <c r="C122" s="395"/>
      <c r="D122" s="396"/>
      <c r="E122" s="396"/>
      <c r="F122" s="185" t="s">
        <v>52</v>
      </c>
      <c r="G122" s="69"/>
      <c r="H122" s="69"/>
      <c r="I122" s="55" t="e">
        <f>H122/G122*100</f>
        <v>#DIV/0!</v>
      </c>
      <c r="J122" s="79" t="e">
        <f>E122/I122*100</f>
        <v>#DIV/0!</v>
      </c>
      <c r="K122" s="174"/>
      <c r="L122" s="86"/>
      <c r="M122" s="87"/>
      <c r="N122" s="121" t="e">
        <f t="shared" si="8"/>
        <v>#DIV/0!</v>
      </c>
      <c r="O122" s="362"/>
      <c r="P122" s="356"/>
    </row>
    <row r="123" spans="1:16" ht="74.25" x14ac:dyDescent="0.35">
      <c r="A123" s="335"/>
      <c r="B123" s="403"/>
      <c r="C123" s="395"/>
      <c r="D123" s="396"/>
      <c r="E123" s="396"/>
      <c r="F123" s="185" t="s">
        <v>54</v>
      </c>
      <c r="G123" s="69">
        <v>173.1</v>
      </c>
      <c r="H123" s="69">
        <v>173.1</v>
      </c>
      <c r="I123" s="55">
        <f>H123/G123*100</f>
        <v>100</v>
      </c>
      <c r="J123" s="79">
        <f>E123/I123*100</f>
        <v>0</v>
      </c>
      <c r="K123" s="174"/>
      <c r="L123" s="86"/>
      <c r="M123" s="87"/>
      <c r="N123" s="121" t="e">
        <f t="shared" si="8"/>
        <v>#DIV/0!</v>
      </c>
      <c r="O123" s="362"/>
      <c r="P123" s="356"/>
    </row>
    <row r="124" spans="1:16" ht="104.25" x14ac:dyDescent="0.35">
      <c r="A124" s="335"/>
      <c r="B124" s="403"/>
      <c r="C124" s="395"/>
      <c r="D124" s="396"/>
      <c r="E124" s="396"/>
      <c r="F124" s="186" t="s">
        <v>55</v>
      </c>
      <c r="G124" s="69"/>
      <c r="H124" s="69"/>
      <c r="I124" s="55" t="e">
        <f>H124/G124*100</f>
        <v>#DIV/0!</v>
      </c>
      <c r="J124" s="79" t="e">
        <f>E124/I124*100</f>
        <v>#DIV/0!</v>
      </c>
      <c r="K124" s="174"/>
      <c r="L124" s="86"/>
      <c r="M124" s="87"/>
      <c r="N124" s="121" t="e">
        <f t="shared" si="8"/>
        <v>#DIV/0!</v>
      </c>
      <c r="O124" s="362"/>
      <c r="P124" s="356"/>
    </row>
    <row r="125" spans="1:16" ht="23.25" x14ac:dyDescent="0.35">
      <c r="A125" s="335"/>
      <c r="B125" s="403"/>
      <c r="C125" s="395"/>
      <c r="D125" s="396"/>
      <c r="E125" s="396"/>
      <c r="F125" s="90"/>
      <c r="G125" s="90"/>
      <c r="H125" s="90"/>
      <c r="I125" s="90"/>
      <c r="J125" s="91"/>
      <c r="K125" s="148"/>
      <c r="L125" s="75"/>
      <c r="M125" s="75"/>
      <c r="N125" s="121" t="e">
        <f t="shared" si="8"/>
        <v>#DIV/0!</v>
      </c>
      <c r="O125" s="362"/>
      <c r="P125" s="356"/>
    </row>
    <row r="126" spans="1:16" s="42" customFormat="1" ht="23.25" x14ac:dyDescent="0.35">
      <c r="A126" s="335"/>
      <c r="B126" s="403"/>
      <c r="C126" s="395"/>
      <c r="D126" s="396"/>
      <c r="E126" s="396"/>
      <c r="F126" s="93"/>
      <c r="G126" s="93"/>
      <c r="H126" s="93"/>
      <c r="I126" s="93"/>
      <c r="J126" s="94"/>
      <c r="K126" s="148"/>
      <c r="L126" s="75"/>
      <c r="M126" s="75"/>
      <c r="N126" s="121" t="e">
        <f t="shared" si="8"/>
        <v>#DIV/0!</v>
      </c>
      <c r="O126" s="362"/>
      <c r="P126" s="356"/>
    </row>
    <row r="127" spans="1:16" s="42" customFormat="1" ht="23.25" x14ac:dyDescent="0.35">
      <c r="A127" s="335"/>
      <c r="B127" s="403"/>
      <c r="C127" s="395"/>
      <c r="D127" s="396"/>
      <c r="E127" s="396"/>
      <c r="F127" s="93"/>
      <c r="G127" s="93"/>
      <c r="H127" s="93"/>
      <c r="I127" s="93"/>
      <c r="J127" s="94"/>
      <c r="K127" s="148"/>
      <c r="L127" s="75"/>
      <c r="M127" s="75"/>
      <c r="N127" s="121" t="e">
        <f t="shared" si="8"/>
        <v>#DIV/0!</v>
      </c>
      <c r="O127" s="362"/>
      <c r="P127" s="356"/>
    </row>
    <row r="128" spans="1:16" s="42" customFormat="1" ht="23.25" x14ac:dyDescent="0.35">
      <c r="A128" s="335"/>
      <c r="B128" s="403"/>
      <c r="C128" s="395"/>
      <c r="D128" s="396"/>
      <c r="E128" s="396"/>
      <c r="F128" s="93"/>
      <c r="G128" s="93"/>
      <c r="H128" s="93"/>
      <c r="I128" s="93"/>
      <c r="J128" s="94"/>
      <c r="K128" s="148"/>
      <c r="L128" s="75"/>
      <c r="M128" s="75"/>
      <c r="N128" s="121" t="e">
        <f t="shared" si="8"/>
        <v>#DIV/0!</v>
      </c>
      <c r="O128" s="362"/>
      <c r="P128" s="356"/>
    </row>
    <row r="129" spans="1:16" ht="23.25" x14ac:dyDescent="0.35">
      <c r="A129" s="335"/>
      <c r="B129" s="403"/>
      <c r="C129" s="395"/>
      <c r="D129" s="396"/>
      <c r="E129" s="396"/>
      <c r="F129" s="93"/>
      <c r="G129" s="93"/>
      <c r="H129" s="93"/>
      <c r="I129" s="93"/>
      <c r="J129" s="94"/>
      <c r="K129" s="148"/>
      <c r="L129" s="75"/>
      <c r="M129" s="75"/>
      <c r="N129" s="121" t="e">
        <f t="shared" si="8"/>
        <v>#DIV/0!</v>
      </c>
      <c r="O129" s="362"/>
      <c r="P129" s="356"/>
    </row>
    <row r="130" spans="1:16" ht="23.25" x14ac:dyDescent="0.35">
      <c r="A130" s="335"/>
      <c r="B130" s="403"/>
      <c r="C130" s="395"/>
      <c r="D130" s="396"/>
      <c r="E130" s="396"/>
      <c r="F130" s="93"/>
      <c r="G130" s="93"/>
      <c r="H130" s="93"/>
      <c r="I130" s="93"/>
      <c r="J130" s="94"/>
      <c r="K130" s="148"/>
      <c r="L130" s="75"/>
      <c r="M130" s="75"/>
      <c r="N130" s="121" t="e">
        <f t="shared" si="8"/>
        <v>#DIV/0!</v>
      </c>
      <c r="O130" s="362"/>
      <c r="P130" s="356"/>
    </row>
    <row r="131" spans="1:16" ht="23.25" x14ac:dyDescent="0.35">
      <c r="A131" s="335"/>
      <c r="B131" s="403"/>
      <c r="C131" s="395"/>
      <c r="D131" s="396"/>
      <c r="E131" s="396"/>
      <c r="F131" s="93"/>
      <c r="G131" s="93"/>
      <c r="H131" s="93"/>
      <c r="I131" s="93"/>
      <c r="J131" s="94"/>
      <c r="K131" s="148"/>
      <c r="L131" s="75"/>
      <c r="M131" s="75"/>
      <c r="N131" s="121" t="e">
        <f t="shared" si="8"/>
        <v>#DIV/0!</v>
      </c>
      <c r="O131" s="362"/>
      <c r="P131" s="356"/>
    </row>
    <row r="132" spans="1:16" ht="23.25" x14ac:dyDescent="0.35">
      <c r="A132" s="335"/>
      <c r="B132" s="403"/>
      <c r="C132" s="395"/>
      <c r="D132" s="396"/>
      <c r="E132" s="396"/>
      <c r="F132" s="93"/>
      <c r="G132" s="93"/>
      <c r="H132" s="93"/>
      <c r="I132" s="93"/>
      <c r="J132" s="94"/>
      <c r="K132" s="148"/>
      <c r="L132" s="75"/>
      <c r="M132" s="75"/>
      <c r="N132" s="121" t="e">
        <f t="shared" si="8"/>
        <v>#DIV/0!</v>
      </c>
      <c r="O132" s="362"/>
      <c r="P132" s="356"/>
    </row>
    <row r="133" spans="1:16" ht="23.25" x14ac:dyDescent="0.35">
      <c r="A133" s="335"/>
      <c r="B133" s="403"/>
      <c r="C133" s="395"/>
      <c r="D133" s="396"/>
      <c r="E133" s="396"/>
      <c r="F133" s="93"/>
      <c r="G133" s="93"/>
      <c r="H133" s="93"/>
      <c r="I133" s="93"/>
      <c r="J133" s="94"/>
      <c r="K133" s="187"/>
      <c r="L133" s="75"/>
      <c r="M133" s="75"/>
      <c r="N133" s="121" t="e">
        <f t="shared" si="8"/>
        <v>#DIV/0!</v>
      </c>
      <c r="O133" s="362"/>
      <c r="P133" s="356"/>
    </row>
    <row r="134" spans="1:16" ht="409.5" customHeight="1" thickBot="1" x14ac:dyDescent="0.4">
      <c r="A134" s="336"/>
      <c r="B134" s="404"/>
      <c r="C134" s="395"/>
      <c r="D134" s="396"/>
      <c r="E134" s="396"/>
      <c r="F134" s="96"/>
      <c r="G134" s="96"/>
      <c r="H134" s="96"/>
      <c r="I134" s="96"/>
      <c r="J134" s="97"/>
      <c r="K134" s="399" t="s">
        <v>50</v>
      </c>
      <c r="L134" s="400"/>
      <c r="M134" s="401"/>
      <c r="N134" s="175">
        <f>(N107+N108+N109+N110+N111)/5</f>
        <v>100</v>
      </c>
      <c r="O134" s="363"/>
      <c r="P134" s="357"/>
    </row>
    <row r="135" spans="1:16" ht="31.5" customHeight="1" thickBot="1" x14ac:dyDescent="0.3">
      <c r="A135" s="334">
        <v>8</v>
      </c>
      <c r="B135" s="338" t="s">
        <v>224</v>
      </c>
      <c r="C135" s="188">
        <v>6</v>
      </c>
      <c r="D135" s="188">
        <v>5</v>
      </c>
      <c r="E135" s="232">
        <f>D135/C135*100</f>
        <v>83.333333333333343</v>
      </c>
      <c r="F135" s="58" t="s">
        <v>6</v>
      </c>
      <c r="G135" s="69">
        <f>G136+G137+G138+G139</f>
        <v>1477.6</v>
      </c>
      <c r="H135" s="69">
        <f>H136+H137+H138+H139</f>
        <v>1438.2</v>
      </c>
      <c r="I135" s="55">
        <f>H135/G135*100</f>
        <v>97.333513806172178</v>
      </c>
      <c r="J135" s="77">
        <f>E135/I135*100</f>
        <v>85.616279608770228</v>
      </c>
      <c r="K135" s="62" t="s">
        <v>140</v>
      </c>
      <c r="L135" s="221">
        <v>1</v>
      </c>
      <c r="M135" s="222">
        <v>1</v>
      </c>
      <c r="N135" s="287">
        <f>M135/L135*100</f>
        <v>100</v>
      </c>
      <c r="O135" s="361">
        <f>N151*J135/100</f>
        <v>101.28405877717518</v>
      </c>
      <c r="P135" s="355" t="s">
        <v>58</v>
      </c>
    </row>
    <row r="136" spans="1:16" ht="95.25" thickBot="1" x14ac:dyDescent="0.3">
      <c r="A136" s="335"/>
      <c r="B136" s="338"/>
      <c r="C136" s="364" t="s">
        <v>246</v>
      </c>
      <c r="D136" s="365"/>
      <c r="E136" s="366"/>
      <c r="F136" s="68" t="s">
        <v>53</v>
      </c>
      <c r="G136" s="69"/>
      <c r="H136" s="69"/>
      <c r="I136" s="55" t="e">
        <f>H136/G136*100</f>
        <v>#DIV/0!</v>
      </c>
      <c r="J136" s="56"/>
      <c r="K136" s="70" t="s">
        <v>141</v>
      </c>
      <c r="L136" s="221">
        <v>79</v>
      </c>
      <c r="M136" s="222">
        <v>51</v>
      </c>
      <c r="N136" s="289">
        <v>154.9</v>
      </c>
      <c r="O136" s="362"/>
      <c r="P136" s="356"/>
    </row>
    <row r="137" spans="1:16" ht="96.75" thickBot="1" x14ac:dyDescent="0.3">
      <c r="A137" s="335"/>
      <c r="B137" s="338"/>
      <c r="C137" s="367"/>
      <c r="D137" s="368"/>
      <c r="E137" s="369"/>
      <c r="F137" s="68" t="s">
        <v>52</v>
      </c>
      <c r="G137" s="69"/>
      <c r="H137" s="69"/>
      <c r="I137" s="55" t="e">
        <f>H137/G137*100</f>
        <v>#DIV/0!</v>
      </c>
      <c r="J137" s="56"/>
      <c r="K137" s="70" t="s">
        <v>142</v>
      </c>
      <c r="L137" s="221">
        <v>70</v>
      </c>
      <c r="M137" s="223">
        <v>70</v>
      </c>
      <c r="N137" s="287">
        <f t="shared" ref="N137:N150" si="9">M137/L137*100</f>
        <v>100</v>
      </c>
      <c r="O137" s="362"/>
      <c r="P137" s="356"/>
    </row>
    <row r="138" spans="1:16" ht="75" thickBot="1" x14ac:dyDescent="0.3">
      <c r="A138" s="335"/>
      <c r="B138" s="338"/>
      <c r="C138" s="367"/>
      <c r="D138" s="368"/>
      <c r="E138" s="369"/>
      <c r="F138" s="68" t="s">
        <v>54</v>
      </c>
      <c r="G138" s="233">
        <v>1477.6</v>
      </c>
      <c r="H138" s="233">
        <v>1438.2</v>
      </c>
      <c r="I138" s="55">
        <f>H138/G138*100</f>
        <v>97.333513806172178</v>
      </c>
      <c r="J138" s="61">
        <f>E135/I135*100</f>
        <v>85.616279608770228</v>
      </c>
      <c r="K138" s="70"/>
      <c r="L138" s="86"/>
      <c r="M138" s="87"/>
      <c r="N138" s="288" t="e">
        <f t="shared" si="9"/>
        <v>#DIV/0!</v>
      </c>
      <c r="O138" s="362"/>
      <c r="P138" s="356"/>
    </row>
    <row r="139" spans="1:16" ht="105" thickBot="1" x14ac:dyDescent="0.3">
      <c r="A139" s="335"/>
      <c r="B139" s="338"/>
      <c r="C139" s="367"/>
      <c r="D139" s="368"/>
      <c r="E139" s="369"/>
      <c r="F139" s="74" t="s">
        <v>55</v>
      </c>
      <c r="G139" s="69"/>
      <c r="H139" s="69"/>
      <c r="I139" s="55"/>
      <c r="J139" s="56"/>
      <c r="K139" s="88"/>
      <c r="L139" s="86"/>
      <c r="M139" s="87"/>
      <c r="N139" s="288" t="e">
        <f t="shared" si="9"/>
        <v>#DIV/0!</v>
      </c>
      <c r="O139" s="362"/>
      <c r="P139" s="356"/>
    </row>
    <row r="140" spans="1:16" ht="24" thickBot="1" x14ac:dyDescent="0.4">
      <c r="A140" s="335"/>
      <c r="B140" s="338"/>
      <c r="C140" s="367"/>
      <c r="D140" s="368"/>
      <c r="E140" s="369"/>
      <c r="F140" s="89"/>
      <c r="G140" s="90"/>
      <c r="H140" s="90"/>
      <c r="I140" s="90"/>
      <c r="J140" s="91"/>
      <c r="K140" s="85"/>
      <c r="L140" s="75"/>
      <c r="M140" s="75"/>
      <c r="N140" s="288" t="e">
        <f t="shared" si="9"/>
        <v>#DIV/0!</v>
      </c>
      <c r="O140" s="362"/>
      <c r="P140" s="356"/>
    </row>
    <row r="141" spans="1:16" ht="24" thickBot="1" x14ac:dyDescent="0.4">
      <c r="A141" s="335"/>
      <c r="B141" s="338"/>
      <c r="C141" s="367"/>
      <c r="D141" s="368"/>
      <c r="E141" s="369"/>
      <c r="F141" s="92"/>
      <c r="G141" s="93"/>
      <c r="H141" s="93"/>
      <c r="I141" s="93"/>
      <c r="J141" s="94"/>
      <c r="K141" s="85"/>
      <c r="L141" s="75"/>
      <c r="M141" s="75"/>
      <c r="N141" s="121" t="e">
        <f t="shared" si="9"/>
        <v>#DIV/0!</v>
      </c>
      <c r="O141" s="362"/>
      <c r="P141" s="356"/>
    </row>
    <row r="142" spans="1:16" ht="24" thickBot="1" x14ac:dyDescent="0.4">
      <c r="A142" s="335"/>
      <c r="B142" s="338"/>
      <c r="C142" s="367"/>
      <c r="D142" s="368"/>
      <c r="E142" s="369"/>
      <c r="F142" s="92"/>
      <c r="G142" s="93"/>
      <c r="H142" s="93"/>
      <c r="I142" s="93"/>
      <c r="J142" s="94"/>
      <c r="K142" s="85"/>
      <c r="L142" s="75"/>
      <c r="M142" s="75"/>
      <c r="N142" s="121" t="e">
        <f t="shared" si="9"/>
        <v>#DIV/0!</v>
      </c>
      <c r="O142" s="362"/>
      <c r="P142" s="356"/>
    </row>
    <row r="143" spans="1:16" ht="24" thickBot="1" x14ac:dyDescent="0.4">
      <c r="A143" s="335"/>
      <c r="B143" s="338"/>
      <c r="C143" s="367"/>
      <c r="D143" s="368"/>
      <c r="E143" s="369"/>
      <c r="F143" s="92"/>
      <c r="G143" s="93"/>
      <c r="H143" s="93"/>
      <c r="I143" s="93"/>
      <c r="J143" s="94"/>
      <c r="K143" s="88"/>
      <c r="L143" s="75"/>
      <c r="M143" s="75"/>
      <c r="N143" s="121" t="e">
        <f t="shared" si="9"/>
        <v>#DIV/0!</v>
      </c>
      <c r="O143" s="362"/>
      <c r="P143" s="356"/>
    </row>
    <row r="144" spans="1:16" ht="24" thickBot="1" x14ac:dyDescent="0.4">
      <c r="A144" s="335"/>
      <c r="B144" s="338"/>
      <c r="C144" s="367"/>
      <c r="D144" s="368"/>
      <c r="E144" s="369"/>
      <c r="F144" s="92"/>
      <c r="G144" s="93"/>
      <c r="H144" s="93"/>
      <c r="I144" s="93"/>
      <c r="J144" s="94"/>
      <c r="K144" s="85"/>
      <c r="L144" s="75"/>
      <c r="M144" s="75"/>
      <c r="N144" s="121" t="e">
        <f t="shared" si="9"/>
        <v>#DIV/0!</v>
      </c>
      <c r="O144" s="362"/>
      <c r="P144" s="356"/>
    </row>
    <row r="145" spans="1:16" ht="24" thickBot="1" x14ac:dyDescent="0.4">
      <c r="A145" s="335"/>
      <c r="B145" s="338"/>
      <c r="C145" s="367"/>
      <c r="D145" s="368"/>
      <c r="E145" s="369"/>
      <c r="F145" s="92"/>
      <c r="G145" s="93"/>
      <c r="H145" s="93"/>
      <c r="I145" s="93"/>
      <c r="J145" s="94"/>
      <c r="K145" s="85"/>
      <c r="L145" s="75"/>
      <c r="M145" s="75"/>
      <c r="N145" s="121" t="e">
        <f t="shared" si="9"/>
        <v>#DIV/0!</v>
      </c>
      <c r="O145" s="362"/>
      <c r="P145" s="356"/>
    </row>
    <row r="146" spans="1:16" ht="24" thickBot="1" x14ac:dyDescent="0.4">
      <c r="A146" s="335"/>
      <c r="B146" s="338"/>
      <c r="C146" s="367"/>
      <c r="D146" s="368"/>
      <c r="E146" s="369"/>
      <c r="F146" s="92"/>
      <c r="G146" s="93"/>
      <c r="H146" s="93"/>
      <c r="I146" s="93"/>
      <c r="J146" s="94"/>
      <c r="K146" s="85"/>
      <c r="L146" s="75"/>
      <c r="M146" s="75"/>
      <c r="N146" s="121" t="e">
        <f t="shared" si="9"/>
        <v>#DIV/0!</v>
      </c>
      <c r="O146" s="362"/>
      <c r="P146" s="356"/>
    </row>
    <row r="147" spans="1:16" ht="24" thickBot="1" x14ac:dyDescent="0.4">
      <c r="A147" s="335"/>
      <c r="B147" s="338"/>
      <c r="C147" s="367"/>
      <c r="D147" s="368"/>
      <c r="E147" s="369"/>
      <c r="F147" s="92"/>
      <c r="G147" s="93"/>
      <c r="H147" s="93"/>
      <c r="I147" s="93"/>
      <c r="J147" s="94"/>
      <c r="K147" s="88"/>
      <c r="L147" s="75"/>
      <c r="M147" s="75"/>
      <c r="N147" s="121" t="e">
        <f t="shared" si="9"/>
        <v>#DIV/0!</v>
      </c>
      <c r="O147" s="362"/>
      <c r="P147" s="356"/>
    </row>
    <row r="148" spans="1:16" ht="24" thickBot="1" x14ac:dyDescent="0.4">
      <c r="A148" s="335"/>
      <c r="B148" s="338"/>
      <c r="C148" s="367"/>
      <c r="D148" s="368"/>
      <c r="E148" s="369"/>
      <c r="F148" s="92"/>
      <c r="G148" s="93"/>
      <c r="H148" s="93"/>
      <c r="I148" s="93"/>
      <c r="J148" s="94"/>
      <c r="K148" s="85"/>
      <c r="L148" s="75"/>
      <c r="M148" s="75"/>
      <c r="N148" s="121" t="e">
        <f t="shared" si="9"/>
        <v>#DIV/0!</v>
      </c>
      <c r="O148" s="362"/>
      <c r="P148" s="356"/>
    </row>
    <row r="149" spans="1:16" ht="24" thickBot="1" x14ac:dyDescent="0.4">
      <c r="A149" s="335"/>
      <c r="B149" s="338"/>
      <c r="C149" s="367"/>
      <c r="D149" s="368"/>
      <c r="E149" s="369"/>
      <c r="F149" s="92"/>
      <c r="G149" s="93"/>
      <c r="H149" s="93"/>
      <c r="I149" s="93"/>
      <c r="J149" s="94"/>
      <c r="K149" s="85"/>
      <c r="L149" s="75"/>
      <c r="M149" s="75"/>
      <c r="N149" s="121" t="e">
        <f t="shared" si="9"/>
        <v>#DIV/0!</v>
      </c>
      <c r="O149" s="362"/>
      <c r="P149" s="356"/>
    </row>
    <row r="150" spans="1:16" ht="24" thickBot="1" x14ac:dyDescent="0.4">
      <c r="A150" s="335"/>
      <c r="B150" s="338"/>
      <c r="C150" s="367"/>
      <c r="D150" s="368"/>
      <c r="E150" s="369"/>
      <c r="F150" s="92"/>
      <c r="G150" s="93"/>
      <c r="H150" s="93"/>
      <c r="I150" s="93"/>
      <c r="J150" s="94"/>
      <c r="K150" s="85"/>
      <c r="L150" s="75"/>
      <c r="M150" s="75"/>
      <c r="N150" s="121" t="e">
        <f t="shared" si="9"/>
        <v>#DIV/0!</v>
      </c>
      <c r="O150" s="362"/>
      <c r="P150" s="356"/>
    </row>
    <row r="151" spans="1:16" ht="409.5" customHeight="1" thickBot="1" x14ac:dyDescent="0.4">
      <c r="A151" s="336"/>
      <c r="B151" s="339"/>
      <c r="C151" s="370"/>
      <c r="D151" s="371"/>
      <c r="E151" s="372"/>
      <c r="F151" s="95"/>
      <c r="G151" s="96"/>
      <c r="H151" s="96"/>
      <c r="I151" s="96"/>
      <c r="J151" s="97"/>
      <c r="K151" s="390" t="s">
        <v>50</v>
      </c>
      <c r="L151" s="374"/>
      <c r="M151" s="375"/>
      <c r="N151" s="98">
        <f>(N135+N136+N137)/3</f>
        <v>118.3</v>
      </c>
      <c r="O151" s="363"/>
      <c r="P151" s="357"/>
    </row>
    <row r="152" spans="1:16" ht="90.75" thickBot="1" x14ac:dyDescent="0.3">
      <c r="A152" s="334">
        <v>9</v>
      </c>
      <c r="B152" s="337" t="s">
        <v>277</v>
      </c>
      <c r="C152" s="80">
        <v>26</v>
      </c>
      <c r="D152" s="80">
        <v>26</v>
      </c>
      <c r="E152" s="127">
        <f>D152/C152*100</f>
        <v>100</v>
      </c>
      <c r="F152" s="58" t="s">
        <v>6</v>
      </c>
      <c r="G152" s="55">
        <v>3</v>
      </c>
      <c r="H152" s="79">
        <v>0</v>
      </c>
      <c r="I152" s="79">
        <f>H152/G152*100</f>
        <v>0</v>
      </c>
      <c r="J152" s="77" t="e">
        <f>E152/I152*100</f>
        <v>#DIV/0!</v>
      </c>
      <c r="K152" s="88" t="s">
        <v>59</v>
      </c>
      <c r="L152" s="81">
        <v>84.3</v>
      </c>
      <c r="M152" s="82">
        <v>90</v>
      </c>
      <c r="N152" s="289">
        <v>106.76</v>
      </c>
      <c r="O152" s="361" t="e">
        <f>(N157*J152)/100</f>
        <v>#DIV/0!</v>
      </c>
      <c r="P152" s="355" t="s">
        <v>232</v>
      </c>
    </row>
    <row r="153" spans="1:16" ht="95.25" thickBot="1" x14ac:dyDescent="0.3">
      <c r="A153" s="335"/>
      <c r="B153" s="338"/>
      <c r="C153" s="364" t="s">
        <v>255</v>
      </c>
      <c r="D153" s="365"/>
      <c r="E153" s="366"/>
      <c r="F153" s="68" t="s">
        <v>53</v>
      </c>
      <c r="G153" s="69"/>
      <c r="H153" s="69"/>
      <c r="I153" s="55" t="e">
        <f>H153/G153*100</f>
        <v>#DIV/0!</v>
      </c>
      <c r="J153" s="56" t="e">
        <f>E153/I153*100</f>
        <v>#DIV/0!</v>
      </c>
      <c r="K153" s="85" t="s">
        <v>60</v>
      </c>
      <c r="L153" s="81">
        <v>80.099999999999994</v>
      </c>
      <c r="M153" s="82">
        <v>82</v>
      </c>
      <c r="N153" s="289">
        <f t="shared" ref="N153:N156" si="10">M153/L153*100</f>
        <v>102.37203495630463</v>
      </c>
      <c r="O153" s="362"/>
      <c r="P153" s="356"/>
    </row>
    <row r="154" spans="1:16" ht="96.75" thickBot="1" x14ac:dyDescent="0.3">
      <c r="A154" s="335"/>
      <c r="B154" s="338"/>
      <c r="C154" s="367"/>
      <c r="D154" s="368"/>
      <c r="E154" s="369"/>
      <c r="F154" s="68" t="s">
        <v>52</v>
      </c>
      <c r="G154" s="69"/>
      <c r="H154" s="69"/>
      <c r="I154" s="55" t="e">
        <f>H154/G154*100</f>
        <v>#DIV/0!</v>
      </c>
      <c r="J154" s="56" t="e">
        <f>E154/I154*100</f>
        <v>#DIV/0!</v>
      </c>
      <c r="K154" s="85" t="s">
        <v>61</v>
      </c>
      <c r="L154" s="81">
        <v>150</v>
      </c>
      <c r="M154" s="82">
        <v>200</v>
      </c>
      <c r="N154" s="289">
        <f t="shared" si="10"/>
        <v>133.33333333333331</v>
      </c>
      <c r="O154" s="362"/>
      <c r="P154" s="356"/>
    </row>
    <row r="155" spans="1:16" ht="90.75" thickBot="1" x14ac:dyDescent="0.3">
      <c r="A155" s="335"/>
      <c r="B155" s="338"/>
      <c r="C155" s="367"/>
      <c r="D155" s="368"/>
      <c r="E155" s="369"/>
      <c r="F155" s="68" t="s">
        <v>54</v>
      </c>
      <c r="G155" s="69">
        <v>3</v>
      </c>
      <c r="H155" s="248">
        <v>0</v>
      </c>
      <c r="I155" s="79">
        <f>H155/G155*100</f>
        <v>0</v>
      </c>
      <c r="J155" s="56" t="e">
        <f>E155/I155*100</f>
        <v>#DIV/0!</v>
      </c>
      <c r="K155" s="85" t="s">
        <v>62</v>
      </c>
      <c r="L155" s="81">
        <v>1</v>
      </c>
      <c r="M155" s="82">
        <v>1</v>
      </c>
      <c r="N155" s="287">
        <f t="shared" si="10"/>
        <v>100</v>
      </c>
      <c r="O155" s="362"/>
      <c r="P155" s="356"/>
    </row>
    <row r="156" spans="1:16" ht="203.25" thickBot="1" x14ac:dyDescent="0.3">
      <c r="A156" s="335"/>
      <c r="B156" s="338"/>
      <c r="C156" s="367"/>
      <c r="D156" s="368"/>
      <c r="E156" s="369"/>
      <c r="F156" s="74" t="s">
        <v>55</v>
      </c>
      <c r="G156" s="69"/>
      <c r="H156" s="69"/>
      <c r="I156" s="55" t="e">
        <f>H156/G156*100</f>
        <v>#DIV/0!</v>
      </c>
      <c r="J156" s="56" t="e">
        <f>E156/I156*100</f>
        <v>#DIV/0!</v>
      </c>
      <c r="K156" s="88" t="s">
        <v>63</v>
      </c>
      <c r="L156" s="81">
        <v>10</v>
      </c>
      <c r="M156" s="82">
        <v>12</v>
      </c>
      <c r="N156" s="300">
        <f t="shared" si="10"/>
        <v>120</v>
      </c>
      <c r="O156" s="362"/>
      <c r="P156" s="356"/>
    </row>
    <row r="157" spans="1:16" ht="409.5" customHeight="1" thickBot="1" x14ac:dyDescent="0.4">
      <c r="A157" s="336"/>
      <c r="B157" s="339"/>
      <c r="C157" s="370"/>
      <c r="D157" s="371"/>
      <c r="E157" s="372"/>
      <c r="F157" s="95"/>
      <c r="G157" s="96"/>
      <c r="H157" s="96"/>
      <c r="I157" s="96"/>
      <c r="J157" s="97"/>
      <c r="K157" s="390" t="s">
        <v>50</v>
      </c>
      <c r="L157" s="374"/>
      <c r="M157" s="375"/>
      <c r="N157" s="98">
        <f>(N152+N153+N154+N155+N156)/5</f>
        <v>112.49307365792758</v>
      </c>
      <c r="O157" s="363"/>
      <c r="P157" s="357"/>
    </row>
    <row r="158" spans="1:16" ht="46.5" x14ac:dyDescent="0.35">
      <c r="A158" s="406">
        <v>10</v>
      </c>
      <c r="B158" s="337" t="s">
        <v>200</v>
      </c>
      <c r="C158" s="80">
        <v>15</v>
      </c>
      <c r="D158" s="80">
        <v>15</v>
      </c>
      <c r="E158" s="127">
        <f>D158/C158*100</f>
        <v>100</v>
      </c>
      <c r="F158" s="58" t="s">
        <v>6</v>
      </c>
      <c r="G158" s="55">
        <f>+G159+G160+G161+G162</f>
        <v>2</v>
      </c>
      <c r="H158" s="79">
        <f>+H159+H160+H161+H162</f>
        <v>2</v>
      </c>
      <c r="I158" s="79">
        <f>H158/G158*100</f>
        <v>100</v>
      </c>
      <c r="J158" s="77">
        <f>E158/I158*100</f>
        <v>100</v>
      </c>
      <c r="K158" s="234" t="s">
        <v>225</v>
      </c>
      <c r="L158" s="221">
        <v>0</v>
      </c>
      <c r="M158" s="222">
        <v>0</v>
      </c>
      <c r="N158" s="289">
        <v>100</v>
      </c>
      <c r="O158" s="378">
        <f>N177*J158/100</f>
        <v>100</v>
      </c>
      <c r="P158" s="355" t="s">
        <v>57</v>
      </c>
    </row>
    <row r="159" spans="1:16" ht="96.75" x14ac:dyDescent="0.35">
      <c r="A159" s="407"/>
      <c r="B159" s="338"/>
      <c r="C159" s="364" t="s">
        <v>247</v>
      </c>
      <c r="D159" s="365"/>
      <c r="E159" s="366"/>
      <c r="F159" s="68" t="s">
        <v>53</v>
      </c>
      <c r="G159" s="69"/>
      <c r="H159" s="69"/>
      <c r="I159" s="55" t="e">
        <f>H159/G159*100</f>
        <v>#DIV/0!</v>
      </c>
      <c r="J159" s="56" t="e">
        <f>E159/I159*100</f>
        <v>#DIV/0!</v>
      </c>
      <c r="K159" s="234" t="s">
        <v>201</v>
      </c>
      <c r="L159" s="221">
        <v>1</v>
      </c>
      <c r="M159" s="222">
        <v>1</v>
      </c>
      <c r="N159" s="289">
        <f t="shared" ref="N159:N175" si="11">(M159/L159)*100</f>
        <v>100</v>
      </c>
      <c r="O159" s="379"/>
      <c r="P159" s="356"/>
    </row>
    <row r="160" spans="1:16" ht="98.25" x14ac:dyDescent="0.35">
      <c r="A160" s="407"/>
      <c r="B160" s="338"/>
      <c r="C160" s="367"/>
      <c r="D160" s="368"/>
      <c r="E160" s="369"/>
      <c r="F160" s="68" t="s">
        <v>52</v>
      </c>
      <c r="G160" s="69"/>
      <c r="H160" s="69"/>
      <c r="I160" s="55" t="e">
        <f>H160/G160*100</f>
        <v>#DIV/0!</v>
      </c>
      <c r="J160" s="56" t="e">
        <f>E160/I160*100</f>
        <v>#DIV/0!</v>
      </c>
      <c r="K160" s="234" t="s">
        <v>202</v>
      </c>
      <c r="L160" s="221">
        <v>1</v>
      </c>
      <c r="M160" s="222">
        <v>1</v>
      </c>
      <c r="N160" s="289">
        <f t="shared" si="11"/>
        <v>100</v>
      </c>
      <c r="O160" s="379"/>
      <c r="P160" s="356"/>
    </row>
    <row r="161" spans="1:16" ht="76.5" thickBot="1" x14ac:dyDescent="0.3">
      <c r="A161" s="407"/>
      <c r="B161" s="338"/>
      <c r="C161" s="367"/>
      <c r="D161" s="368"/>
      <c r="E161" s="369"/>
      <c r="F161" s="68" t="s">
        <v>54</v>
      </c>
      <c r="G161" s="69">
        <v>2</v>
      </c>
      <c r="H161" s="222">
        <v>2</v>
      </c>
      <c r="I161" s="79">
        <f>H161/G161*100</f>
        <v>100</v>
      </c>
      <c r="J161" s="56">
        <f>E161/I161*100</f>
        <v>0</v>
      </c>
      <c r="K161" s="85"/>
      <c r="L161" s="86"/>
      <c r="M161" s="87"/>
      <c r="N161" s="293" t="e">
        <f t="shared" si="11"/>
        <v>#DIV/0!</v>
      </c>
      <c r="O161" s="379"/>
      <c r="P161" s="356"/>
    </row>
    <row r="162" spans="1:16" ht="108" thickBot="1" x14ac:dyDescent="0.3">
      <c r="A162" s="407"/>
      <c r="B162" s="338"/>
      <c r="C162" s="367"/>
      <c r="D162" s="368"/>
      <c r="E162" s="369"/>
      <c r="F162" s="74" t="s">
        <v>55</v>
      </c>
      <c r="G162" s="69"/>
      <c r="H162" s="69"/>
      <c r="I162" s="55" t="e">
        <f>H162/G162*100</f>
        <v>#DIV/0!</v>
      </c>
      <c r="J162" s="56"/>
      <c r="K162" s="88"/>
      <c r="L162" s="86"/>
      <c r="M162" s="87"/>
      <c r="N162" s="289" t="e">
        <f t="shared" si="11"/>
        <v>#DIV/0!</v>
      </c>
      <c r="O162" s="379"/>
      <c r="P162" s="356"/>
    </row>
    <row r="163" spans="1:16" ht="24" thickBot="1" x14ac:dyDescent="0.4">
      <c r="A163" s="407"/>
      <c r="B163" s="338"/>
      <c r="C163" s="367"/>
      <c r="D163" s="368"/>
      <c r="E163" s="369"/>
      <c r="F163" s="178"/>
      <c r="G163" s="179"/>
      <c r="H163" s="179"/>
      <c r="I163" s="180"/>
      <c r="J163" s="181"/>
      <c r="K163" s="85"/>
      <c r="L163" s="86"/>
      <c r="M163" s="87"/>
      <c r="N163" s="189" t="e">
        <f t="shared" si="11"/>
        <v>#DIV/0!</v>
      </c>
      <c r="O163" s="379"/>
      <c r="P163" s="356"/>
    </row>
    <row r="164" spans="1:16" ht="24" thickBot="1" x14ac:dyDescent="0.4">
      <c r="A164" s="407"/>
      <c r="B164" s="338"/>
      <c r="C164" s="367"/>
      <c r="D164" s="368"/>
      <c r="E164" s="369"/>
      <c r="F164" s="89"/>
      <c r="G164" s="90"/>
      <c r="H164" s="90"/>
      <c r="I164" s="90"/>
      <c r="J164" s="91"/>
      <c r="K164" s="85"/>
      <c r="L164" s="75"/>
      <c r="M164" s="75"/>
      <c r="N164" s="189" t="e">
        <f t="shared" si="11"/>
        <v>#DIV/0!</v>
      </c>
      <c r="O164" s="379"/>
      <c r="P164" s="356"/>
    </row>
    <row r="165" spans="1:16" ht="24" thickBot="1" x14ac:dyDescent="0.4">
      <c r="A165" s="407"/>
      <c r="B165" s="338"/>
      <c r="C165" s="367"/>
      <c r="D165" s="368"/>
      <c r="E165" s="369"/>
      <c r="F165" s="92"/>
      <c r="G165" s="93"/>
      <c r="H165" s="93"/>
      <c r="I165" s="93"/>
      <c r="J165" s="94"/>
      <c r="K165" s="85"/>
      <c r="L165" s="75"/>
      <c r="M165" s="75"/>
      <c r="N165" s="189" t="e">
        <f t="shared" si="11"/>
        <v>#DIV/0!</v>
      </c>
      <c r="O165" s="379"/>
      <c r="P165" s="356"/>
    </row>
    <row r="166" spans="1:16" ht="24" thickBot="1" x14ac:dyDescent="0.4">
      <c r="A166" s="407"/>
      <c r="B166" s="338"/>
      <c r="C166" s="367"/>
      <c r="D166" s="368"/>
      <c r="E166" s="369"/>
      <c r="F166" s="92"/>
      <c r="G166" s="93"/>
      <c r="H166" s="93"/>
      <c r="I166" s="93"/>
      <c r="J166" s="94"/>
      <c r="K166" s="85"/>
      <c r="L166" s="75"/>
      <c r="M166" s="75"/>
      <c r="N166" s="189" t="e">
        <f t="shared" si="11"/>
        <v>#DIV/0!</v>
      </c>
      <c r="O166" s="379"/>
      <c r="P166" s="356"/>
    </row>
    <row r="167" spans="1:16" ht="24" thickBot="1" x14ac:dyDescent="0.4">
      <c r="A167" s="407"/>
      <c r="B167" s="338"/>
      <c r="C167" s="367"/>
      <c r="D167" s="368"/>
      <c r="E167" s="369"/>
      <c r="F167" s="92"/>
      <c r="G167" s="93"/>
      <c r="H167" s="93"/>
      <c r="I167" s="93"/>
      <c r="J167" s="94"/>
      <c r="K167" s="85"/>
      <c r="L167" s="75"/>
      <c r="M167" s="75"/>
      <c r="N167" s="189" t="e">
        <f t="shared" si="11"/>
        <v>#DIV/0!</v>
      </c>
      <c r="O167" s="379"/>
      <c r="P167" s="356"/>
    </row>
    <row r="168" spans="1:16" ht="24" thickBot="1" x14ac:dyDescent="0.4">
      <c r="A168" s="407"/>
      <c r="B168" s="338"/>
      <c r="C168" s="367"/>
      <c r="D168" s="368"/>
      <c r="E168" s="369"/>
      <c r="F168" s="92"/>
      <c r="G168" s="93"/>
      <c r="H168" s="93"/>
      <c r="I168" s="93"/>
      <c r="J168" s="94"/>
      <c r="K168" s="85"/>
      <c r="L168" s="75"/>
      <c r="M168" s="75"/>
      <c r="N168" s="189" t="e">
        <f t="shared" si="11"/>
        <v>#DIV/0!</v>
      </c>
      <c r="O168" s="379"/>
      <c r="P168" s="356"/>
    </row>
    <row r="169" spans="1:16" ht="24" thickBot="1" x14ac:dyDescent="0.4">
      <c r="A169" s="407"/>
      <c r="B169" s="338"/>
      <c r="C169" s="367"/>
      <c r="D169" s="368"/>
      <c r="E169" s="369"/>
      <c r="F169" s="92"/>
      <c r="G169" s="93"/>
      <c r="H169" s="93"/>
      <c r="I169" s="93"/>
      <c r="J169" s="94"/>
      <c r="K169" s="88"/>
      <c r="L169" s="75"/>
      <c r="M169" s="75"/>
      <c r="N169" s="189" t="e">
        <f t="shared" si="11"/>
        <v>#DIV/0!</v>
      </c>
      <c r="O169" s="379"/>
      <c r="P169" s="356"/>
    </row>
    <row r="170" spans="1:16" ht="24" thickBot="1" x14ac:dyDescent="0.4">
      <c r="A170" s="407"/>
      <c r="B170" s="338"/>
      <c r="C170" s="367"/>
      <c r="D170" s="368"/>
      <c r="E170" s="369"/>
      <c r="F170" s="92"/>
      <c r="G170" s="93"/>
      <c r="H170" s="93"/>
      <c r="I170" s="93"/>
      <c r="J170" s="94"/>
      <c r="K170" s="85"/>
      <c r="L170" s="75"/>
      <c r="M170" s="75"/>
      <c r="N170" s="189" t="e">
        <f t="shared" si="11"/>
        <v>#DIV/0!</v>
      </c>
      <c r="O170" s="379"/>
      <c r="P170" s="356"/>
    </row>
    <row r="171" spans="1:16" ht="24" thickBot="1" x14ac:dyDescent="0.4">
      <c r="A171" s="407"/>
      <c r="B171" s="338"/>
      <c r="C171" s="367"/>
      <c r="D171" s="368"/>
      <c r="E171" s="369"/>
      <c r="F171" s="92"/>
      <c r="G171" s="93"/>
      <c r="H171" s="93"/>
      <c r="I171" s="93"/>
      <c r="J171" s="94"/>
      <c r="K171" s="85"/>
      <c r="L171" s="75"/>
      <c r="M171" s="75"/>
      <c r="N171" s="189" t="e">
        <f t="shared" si="11"/>
        <v>#DIV/0!</v>
      </c>
      <c r="O171" s="379"/>
      <c r="P171" s="356"/>
    </row>
    <row r="172" spans="1:16" ht="24" thickBot="1" x14ac:dyDescent="0.4">
      <c r="A172" s="407"/>
      <c r="B172" s="338"/>
      <c r="C172" s="367"/>
      <c r="D172" s="368"/>
      <c r="E172" s="369"/>
      <c r="F172" s="92"/>
      <c r="G172" s="93"/>
      <c r="H172" s="93"/>
      <c r="I172" s="93"/>
      <c r="J172" s="94"/>
      <c r="K172" s="85"/>
      <c r="L172" s="75"/>
      <c r="M172" s="75"/>
      <c r="N172" s="189" t="e">
        <f t="shared" si="11"/>
        <v>#DIV/0!</v>
      </c>
      <c r="O172" s="379"/>
      <c r="P172" s="356"/>
    </row>
    <row r="173" spans="1:16" ht="24" thickBot="1" x14ac:dyDescent="0.4">
      <c r="A173" s="407"/>
      <c r="B173" s="338"/>
      <c r="C173" s="367"/>
      <c r="D173" s="368"/>
      <c r="E173" s="369"/>
      <c r="F173" s="92"/>
      <c r="G173" s="93"/>
      <c r="H173" s="93"/>
      <c r="I173" s="93"/>
      <c r="J173" s="94"/>
      <c r="K173" s="88"/>
      <c r="L173" s="75"/>
      <c r="M173" s="75"/>
      <c r="N173" s="189" t="e">
        <f t="shared" si="11"/>
        <v>#DIV/0!</v>
      </c>
      <c r="O173" s="379"/>
      <c r="P173" s="356"/>
    </row>
    <row r="174" spans="1:16" ht="24" thickBot="1" x14ac:dyDescent="0.4">
      <c r="A174" s="407"/>
      <c r="B174" s="338"/>
      <c r="C174" s="367"/>
      <c r="D174" s="368"/>
      <c r="E174" s="369"/>
      <c r="F174" s="92"/>
      <c r="G174" s="93"/>
      <c r="H174" s="93"/>
      <c r="I174" s="93"/>
      <c r="J174" s="94"/>
      <c r="K174" s="85"/>
      <c r="L174" s="75"/>
      <c r="M174" s="75"/>
      <c r="N174" s="189" t="e">
        <f t="shared" si="11"/>
        <v>#DIV/0!</v>
      </c>
      <c r="O174" s="379"/>
      <c r="P174" s="356"/>
    </row>
    <row r="175" spans="1:16" ht="24" thickBot="1" x14ac:dyDescent="0.4">
      <c r="A175" s="407"/>
      <c r="B175" s="338"/>
      <c r="C175" s="367"/>
      <c r="D175" s="368"/>
      <c r="E175" s="369"/>
      <c r="F175" s="92"/>
      <c r="G175" s="93"/>
      <c r="H175" s="93"/>
      <c r="I175" s="93"/>
      <c r="J175" s="94"/>
      <c r="K175" s="85"/>
      <c r="L175" s="75"/>
      <c r="M175" s="75"/>
      <c r="N175" s="189" t="e">
        <f t="shared" si="11"/>
        <v>#DIV/0!</v>
      </c>
      <c r="O175" s="379"/>
      <c r="P175" s="356"/>
    </row>
    <row r="176" spans="1:16" ht="24" thickBot="1" x14ac:dyDescent="0.4">
      <c r="A176" s="407"/>
      <c r="B176" s="338"/>
      <c r="C176" s="367"/>
      <c r="D176" s="368"/>
      <c r="E176" s="369"/>
      <c r="F176" s="92"/>
      <c r="G176" s="93"/>
      <c r="H176" s="93"/>
      <c r="I176" s="93"/>
      <c r="J176" s="94"/>
      <c r="K176" s="85"/>
      <c r="L176" s="75"/>
      <c r="M176" s="75"/>
      <c r="N176" s="189"/>
      <c r="O176" s="379"/>
      <c r="P176" s="356"/>
    </row>
    <row r="177" spans="1:16" ht="106.5" customHeight="1" thickBot="1" x14ac:dyDescent="0.4">
      <c r="A177" s="408"/>
      <c r="B177" s="339"/>
      <c r="C177" s="370"/>
      <c r="D177" s="371"/>
      <c r="E177" s="372"/>
      <c r="F177" s="95"/>
      <c r="G177" s="96"/>
      <c r="H177" s="96"/>
      <c r="I177" s="96"/>
      <c r="J177" s="97"/>
      <c r="K177" s="390" t="s">
        <v>50</v>
      </c>
      <c r="L177" s="374"/>
      <c r="M177" s="375"/>
      <c r="N177" s="98">
        <f>(N158+N159)/2</f>
        <v>100</v>
      </c>
      <c r="O177" s="380"/>
      <c r="P177" s="357"/>
    </row>
    <row r="178" spans="1:16" ht="158.25" thickBot="1" x14ac:dyDescent="0.3">
      <c r="A178" s="406">
        <v>11</v>
      </c>
      <c r="B178" s="337" t="s">
        <v>64</v>
      </c>
      <c r="C178" s="80">
        <v>5</v>
      </c>
      <c r="D178" s="80">
        <v>5</v>
      </c>
      <c r="E178" s="127">
        <f>D178/C178*100</f>
        <v>100</v>
      </c>
      <c r="F178" s="58" t="s">
        <v>6</v>
      </c>
      <c r="G178" s="55">
        <f>G179+G180+G181+G182</f>
        <v>4564.7</v>
      </c>
      <c r="H178" s="55">
        <f>H179+H180+H181+H182</f>
        <v>4540.3</v>
      </c>
      <c r="I178" s="55">
        <f>H178/G178*100</f>
        <v>99.465463228689728</v>
      </c>
      <c r="J178" s="77">
        <f>E178/I178*100</f>
        <v>100.53740942228487</v>
      </c>
      <c r="K178" s="88" t="s">
        <v>165</v>
      </c>
      <c r="L178" s="221">
        <v>81.5</v>
      </c>
      <c r="M178" s="222">
        <v>88.3</v>
      </c>
      <c r="N178" s="191">
        <f t="shared" ref="N178" si="12">(M178/L178)*100</f>
        <v>108.34355828220859</v>
      </c>
      <c r="O178" s="361">
        <f>N197*J178/100</f>
        <v>95.71592169006999</v>
      </c>
      <c r="P178" s="355" t="s">
        <v>57</v>
      </c>
    </row>
    <row r="179" spans="1:16" ht="119.25" customHeight="1" thickBot="1" x14ac:dyDescent="0.3">
      <c r="A179" s="407"/>
      <c r="B179" s="338"/>
      <c r="C179" s="414" t="s">
        <v>248</v>
      </c>
      <c r="D179" s="415"/>
      <c r="E179" s="416"/>
      <c r="F179" s="68" t="s">
        <v>53</v>
      </c>
      <c r="G179" s="69"/>
      <c r="H179" s="69"/>
      <c r="I179" s="55" t="e">
        <f>H179/G179*100</f>
        <v>#DIV/0!</v>
      </c>
      <c r="J179" s="56" t="e">
        <f>E179/I179*100</f>
        <v>#DIV/0!</v>
      </c>
      <c r="K179" s="85" t="s">
        <v>166</v>
      </c>
      <c r="L179" s="221" t="s">
        <v>167</v>
      </c>
      <c r="M179" s="222">
        <v>3</v>
      </c>
      <c r="N179" s="191">
        <v>100</v>
      </c>
      <c r="O179" s="362"/>
      <c r="P179" s="356"/>
    </row>
    <row r="180" spans="1:16" ht="108.75" customHeight="1" thickBot="1" x14ac:dyDescent="0.3">
      <c r="A180" s="407"/>
      <c r="B180" s="338"/>
      <c r="C180" s="417"/>
      <c r="D180" s="418"/>
      <c r="E180" s="419"/>
      <c r="F180" s="68" t="s">
        <v>52</v>
      </c>
      <c r="G180" s="69"/>
      <c r="H180" s="69"/>
      <c r="I180" s="55" t="e">
        <f>H180/G180*100</f>
        <v>#DIV/0!</v>
      </c>
      <c r="J180" s="56" t="e">
        <f>E180/I180*100</f>
        <v>#DIV/0!</v>
      </c>
      <c r="K180" s="85" t="s">
        <v>85</v>
      </c>
      <c r="L180" s="221" t="s">
        <v>167</v>
      </c>
      <c r="M180" s="223">
        <v>1.1000000000000001</v>
      </c>
      <c r="N180" s="191">
        <v>100</v>
      </c>
      <c r="O180" s="362"/>
      <c r="P180" s="356"/>
    </row>
    <row r="181" spans="1:16" ht="95.25" customHeight="1" thickBot="1" x14ac:dyDescent="0.3">
      <c r="A181" s="407"/>
      <c r="B181" s="338"/>
      <c r="C181" s="417"/>
      <c r="D181" s="418"/>
      <c r="E181" s="419"/>
      <c r="F181" s="68" t="s">
        <v>54</v>
      </c>
      <c r="G181" s="192">
        <v>4564.7</v>
      </c>
      <c r="H181" s="192">
        <v>4540.3</v>
      </c>
      <c r="I181" s="55">
        <f>H181/G181*100</f>
        <v>99.465463228689728</v>
      </c>
      <c r="J181" s="56">
        <f>E181/I181*100</f>
        <v>0</v>
      </c>
      <c r="K181" s="85" t="s">
        <v>86</v>
      </c>
      <c r="L181" s="221" t="s">
        <v>87</v>
      </c>
      <c r="M181" s="222" t="s">
        <v>87</v>
      </c>
      <c r="N181" s="191">
        <v>100</v>
      </c>
      <c r="O181" s="362"/>
      <c r="P181" s="356"/>
    </row>
    <row r="182" spans="1:16" ht="134.25" customHeight="1" thickBot="1" x14ac:dyDescent="0.3">
      <c r="A182" s="407"/>
      <c r="B182" s="338"/>
      <c r="C182" s="417"/>
      <c r="D182" s="418"/>
      <c r="E182" s="419"/>
      <c r="F182" s="74" t="s">
        <v>55</v>
      </c>
      <c r="G182" s="69"/>
      <c r="H182" s="69"/>
      <c r="I182" s="55" t="e">
        <f>H182/G182*100</f>
        <v>#DIV/0!</v>
      </c>
      <c r="J182" s="56"/>
      <c r="K182" s="88" t="s">
        <v>88</v>
      </c>
      <c r="L182" s="221" t="s">
        <v>87</v>
      </c>
      <c r="M182" s="222" t="s">
        <v>87</v>
      </c>
      <c r="N182" s="191">
        <v>100</v>
      </c>
      <c r="O182" s="362"/>
      <c r="P182" s="356"/>
    </row>
    <row r="183" spans="1:16" ht="26.25" customHeight="1" thickBot="1" x14ac:dyDescent="0.3">
      <c r="A183" s="407"/>
      <c r="B183" s="338"/>
      <c r="C183" s="417"/>
      <c r="D183" s="418"/>
      <c r="E183" s="419"/>
      <c r="F183" s="178"/>
      <c r="G183" s="179"/>
      <c r="H183" s="179"/>
      <c r="I183" s="180"/>
      <c r="J183" s="181"/>
      <c r="K183" s="85" t="s">
        <v>89</v>
      </c>
      <c r="L183" s="221">
        <v>0</v>
      </c>
      <c r="M183" s="222">
        <v>0</v>
      </c>
      <c r="N183" s="191">
        <v>100</v>
      </c>
      <c r="O183" s="362"/>
      <c r="P183" s="356"/>
    </row>
    <row r="184" spans="1:16" ht="68.25" thickBot="1" x14ac:dyDescent="0.4">
      <c r="A184" s="407"/>
      <c r="B184" s="338"/>
      <c r="C184" s="417"/>
      <c r="D184" s="418"/>
      <c r="E184" s="419"/>
      <c r="F184" s="89"/>
      <c r="G184" s="90"/>
      <c r="H184" s="90"/>
      <c r="I184" s="90"/>
      <c r="J184" s="91"/>
      <c r="K184" s="85" t="s">
        <v>90</v>
      </c>
      <c r="L184" s="294" t="s">
        <v>91</v>
      </c>
      <c r="M184" s="295">
        <v>4.5</v>
      </c>
      <c r="N184" s="191">
        <v>0</v>
      </c>
      <c r="O184" s="362"/>
      <c r="P184" s="356"/>
    </row>
    <row r="185" spans="1:16" ht="90.75" thickBot="1" x14ac:dyDescent="0.4">
      <c r="A185" s="407"/>
      <c r="B185" s="338"/>
      <c r="C185" s="417"/>
      <c r="D185" s="418"/>
      <c r="E185" s="419"/>
      <c r="F185" s="92"/>
      <c r="G185" s="93"/>
      <c r="H185" s="93"/>
      <c r="I185" s="93"/>
      <c r="J185" s="94"/>
      <c r="K185" s="85" t="s">
        <v>168</v>
      </c>
      <c r="L185" s="294" t="s">
        <v>87</v>
      </c>
      <c r="M185" s="295" t="s">
        <v>87</v>
      </c>
      <c r="N185" s="191">
        <v>100</v>
      </c>
      <c r="O185" s="362"/>
      <c r="P185" s="356"/>
    </row>
    <row r="186" spans="1:16" ht="90.75" thickBot="1" x14ac:dyDescent="0.4">
      <c r="A186" s="407"/>
      <c r="B186" s="338"/>
      <c r="C186" s="417"/>
      <c r="D186" s="418"/>
      <c r="E186" s="419"/>
      <c r="F186" s="92"/>
      <c r="G186" s="93"/>
      <c r="H186" s="93"/>
      <c r="I186" s="93"/>
      <c r="J186" s="94"/>
      <c r="K186" s="85" t="s">
        <v>92</v>
      </c>
      <c r="L186" s="295" t="s">
        <v>87</v>
      </c>
      <c r="M186" s="295" t="s">
        <v>93</v>
      </c>
      <c r="N186" s="191">
        <v>100</v>
      </c>
      <c r="O186" s="362"/>
      <c r="P186" s="356"/>
    </row>
    <row r="187" spans="1:16" ht="24" thickBot="1" x14ac:dyDescent="0.4">
      <c r="A187" s="407"/>
      <c r="B187" s="338"/>
      <c r="C187" s="417"/>
      <c r="D187" s="418"/>
      <c r="E187" s="419"/>
      <c r="F187" s="92"/>
      <c r="G187" s="93"/>
      <c r="H187" s="93"/>
      <c r="I187" s="93"/>
      <c r="J187" s="94"/>
      <c r="K187" s="85" t="s">
        <v>169</v>
      </c>
      <c r="L187" s="225">
        <v>28.8</v>
      </c>
      <c r="M187" s="225">
        <v>29.7</v>
      </c>
      <c r="N187" s="191">
        <f t="shared" ref="N187" si="13">(M187/L187)*100</f>
        <v>103.125</v>
      </c>
      <c r="O187" s="362"/>
      <c r="P187" s="356"/>
    </row>
    <row r="188" spans="1:16" ht="68.25" thickBot="1" x14ac:dyDescent="0.4">
      <c r="A188" s="407"/>
      <c r="B188" s="338"/>
      <c r="C188" s="417"/>
      <c r="D188" s="418"/>
      <c r="E188" s="419"/>
      <c r="F188" s="92"/>
      <c r="G188" s="93"/>
      <c r="H188" s="93"/>
      <c r="I188" s="93"/>
      <c r="J188" s="94"/>
      <c r="K188" s="85" t="s">
        <v>170</v>
      </c>
      <c r="L188" s="295">
        <v>100</v>
      </c>
      <c r="M188" s="295">
        <v>100</v>
      </c>
      <c r="N188" s="191">
        <v>100</v>
      </c>
      <c r="O188" s="362"/>
      <c r="P188" s="356"/>
    </row>
    <row r="189" spans="1:16" ht="113.25" thickBot="1" x14ac:dyDescent="0.4">
      <c r="A189" s="407"/>
      <c r="B189" s="338"/>
      <c r="C189" s="417"/>
      <c r="D189" s="418"/>
      <c r="E189" s="419"/>
      <c r="F189" s="92"/>
      <c r="G189" s="93"/>
      <c r="H189" s="93"/>
      <c r="I189" s="93"/>
      <c r="J189" s="94"/>
      <c r="K189" s="88" t="s">
        <v>171</v>
      </c>
      <c r="L189" s="295" t="s">
        <v>87</v>
      </c>
      <c r="M189" s="295" t="s">
        <v>93</v>
      </c>
      <c r="N189" s="191">
        <v>100</v>
      </c>
      <c r="O189" s="362"/>
      <c r="P189" s="356"/>
    </row>
    <row r="190" spans="1:16" ht="90.75" thickBot="1" x14ac:dyDescent="0.4">
      <c r="A190" s="407"/>
      <c r="B190" s="338"/>
      <c r="C190" s="417"/>
      <c r="D190" s="418"/>
      <c r="E190" s="419"/>
      <c r="F190" s="92"/>
      <c r="G190" s="93"/>
      <c r="H190" s="93"/>
      <c r="I190" s="93"/>
      <c r="J190" s="94"/>
      <c r="K190" s="85" t="s">
        <v>172</v>
      </c>
      <c r="L190" s="296">
        <v>0</v>
      </c>
      <c r="M190" s="295">
        <v>0</v>
      </c>
      <c r="N190" s="191">
        <v>100</v>
      </c>
      <c r="O190" s="362"/>
      <c r="P190" s="356"/>
    </row>
    <row r="191" spans="1:16" ht="135.75" thickBot="1" x14ac:dyDescent="0.4">
      <c r="A191" s="407"/>
      <c r="B191" s="338"/>
      <c r="C191" s="417"/>
      <c r="D191" s="418"/>
      <c r="E191" s="419"/>
      <c r="F191" s="92"/>
      <c r="G191" s="93"/>
      <c r="H191" s="93"/>
      <c r="I191" s="93"/>
      <c r="J191" s="94"/>
      <c r="K191" s="85" t="s">
        <v>173</v>
      </c>
      <c r="L191" s="295" t="s">
        <v>87</v>
      </c>
      <c r="M191" s="297" t="s">
        <v>87</v>
      </c>
      <c r="N191" s="191">
        <v>100</v>
      </c>
      <c r="O191" s="362"/>
      <c r="P191" s="356"/>
    </row>
    <row r="192" spans="1:16" ht="33.75" customHeight="1" thickBot="1" x14ac:dyDescent="0.4">
      <c r="A192" s="407"/>
      <c r="B192" s="338"/>
      <c r="C192" s="417"/>
      <c r="D192" s="418"/>
      <c r="E192" s="419"/>
      <c r="F192" s="92"/>
      <c r="G192" s="93"/>
      <c r="H192" s="93"/>
      <c r="I192" s="93"/>
      <c r="J192" s="94"/>
      <c r="K192" s="85" t="s">
        <v>174</v>
      </c>
      <c r="L192" s="299">
        <v>100</v>
      </c>
      <c r="M192" s="237">
        <v>111.8</v>
      </c>
      <c r="N192" s="191">
        <f>M192/L192*100</f>
        <v>111.79999999999998</v>
      </c>
      <c r="O192" s="362"/>
      <c r="P192" s="356"/>
    </row>
    <row r="193" spans="1:16" ht="90.75" thickBot="1" x14ac:dyDescent="0.4">
      <c r="A193" s="407"/>
      <c r="B193" s="338"/>
      <c r="C193" s="417"/>
      <c r="D193" s="418"/>
      <c r="E193" s="419"/>
      <c r="F193" s="92"/>
      <c r="G193" s="93"/>
      <c r="H193" s="93"/>
      <c r="I193" s="93"/>
      <c r="J193" s="94"/>
      <c r="K193" s="88" t="s">
        <v>175</v>
      </c>
      <c r="L193" s="295" t="s">
        <v>87</v>
      </c>
      <c r="M193" s="237" t="s">
        <v>87</v>
      </c>
      <c r="N193" s="191">
        <v>100</v>
      </c>
      <c r="O193" s="362"/>
      <c r="P193" s="356"/>
    </row>
    <row r="194" spans="1:16" ht="24" thickBot="1" x14ac:dyDescent="0.4">
      <c r="A194" s="407"/>
      <c r="B194" s="338"/>
      <c r="C194" s="417"/>
      <c r="D194" s="418"/>
      <c r="E194" s="419"/>
      <c r="F194" s="92"/>
      <c r="G194" s="93"/>
      <c r="H194" s="93"/>
      <c r="I194" s="93"/>
      <c r="J194" s="94"/>
      <c r="K194" s="85"/>
      <c r="L194" s="75"/>
      <c r="M194" s="75"/>
      <c r="N194" s="193"/>
      <c r="O194" s="362"/>
      <c r="P194" s="356"/>
    </row>
    <row r="195" spans="1:16" ht="24" thickBot="1" x14ac:dyDescent="0.4">
      <c r="A195" s="407"/>
      <c r="B195" s="338"/>
      <c r="C195" s="417"/>
      <c r="D195" s="418"/>
      <c r="E195" s="419"/>
      <c r="F195" s="92"/>
      <c r="G195" s="93"/>
      <c r="H195" s="93"/>
      <c r="I195" s="93"/>
      <c r="J195" s="94"/>
      <c r="K195" s="85"/>
      <c r="L195" s="75"/>
      <c r="M195" s="75"/>
      <c r="N195" s="193"/>
      <c r="O195" s="362"/>
      <c r="P195" s="356"/>
    </row>
    <row r="196" spans="1:16" ht="24" thickBot="1" x14ac:dyDescent="0.4">
      <c r="A196" s="407"/>
      <c r="B196" s="338"/>
      <c r="C196" s="417"/>
      <c r="D196" s="418"/>
      <c r="E196" s="419"/>
      <c r="F196" s="92"/>
      <c r="G196" s="93"/>
      <c r="H196" s="93"/>
      <c r="I196" s="93"/>
      <c r="J196" s="94"/>
      <c r="K196" s="85"/>
      <c r="L196" s="75"/>
      <c r="M196" s="75"/>
      <c r="N196" s="193"/>
      <c r="O196" s="362"/>
      <c r="P196" s="356"/>
    </row>
    <row r="197" spans="1:16" ht="111" customHeight="1" thickBot="1" x14ac:dyDescent="0.4">
      <c r="A197" s="408"/>
      <c r="B197" s="339"/>
      <c r="C197" s="420"/>
      <c r="D197" s="421"/>
      <c r="E197" s="422"/>
      <c r="F197" s="95"/>
      <c r="G197" s="96"/>
      <c r="H197" s="96"/>
      <c r="I197" s="96"/>
      <c r="J197" s="97"/>
      <c r="K197" s="390" t="s">
        <v>50</v>
      </c>
      <c r="L197" s="374"/>
      <c r="M197" s="375"/>
      <c r="N197" s="194">
        <f>(N178+N179+N180+N181+N182+N183+N184+N185+N186+N187+N188+N189+N190+N191+N192+N193)/16</f>
        <v>95.204284892638029</v>
      </c>
      <c r="O197" s="363"/>
      <c r="P197" s="357"/>
    </row>
    <row r="198" spans="1:16" ht="46.5" x14ac:dyDescent="0.35">
      <c r="A198" s="406">
        <v>12</v>
      </c>
      <c r="B198" s="337" t="s">
        <v>216</v>
      </c>
      <c r="C198" s="80">
        <v>26</v>
      </c>
      <c r="D198" s="80">
        <v>22</v>
      </c>
      <c r="E198" s="316">
        <f>D198/C198*100</f>
        <v>84.615384615384613</v>
      </c>
      <c r="F198" s="58" t="s">
        <v>6</v>
      </c>
      <c r="G198" s="55">
        <f>G199+G200+G201+G202</f>
        <v>81.400000000000006</v>
      </c>
      <c r="H198" s="55">
        <f>H199+H200+H201+H202</f>
        <v>81.400000000000006</v>
      </c>
      <c r="I198" s="55">
        <f>H198/G198*100</f>
        <v>100</v>
      </c>
      <c r="J198" s="77">
        <f>E198/I198*100</f>
        <v>84.615384615384613</v>
      </c>
      <c r="K198" s="314" t="s">
        <v>94</v>
      </c>
      <c r="L198" s="81">
        <v>49.7</v>
      </c>
      <c r="M198" s="82">
        <v>54.6</v>
      </c>
      <c r="N198" s="293">
        <f>M198/L198*100</f>
        <v>109.85915492957746</v>
      </c>
      <c r="O198" s="361">
        <f>N214*J198/100</f>
        <v>88.786565547128916</v>
      </c>
      <c r="P198" s="355" t="s">
        <v>57</v>
      </c>
    </row>
    <row r="199" spans="1:16" ht="94.5" x14ac:dyDescent="0.35">
      <c r="A199" s="407"/>
      <c r="B199" s="338"/>
      <c r="C199" s="364" t="s">
        <v>267</v>
      </c>
      <c r="D199" s="365"/>
      <c r="E199" s="366"/>
      <c r="F199" s="68" t="s">
        <v>53</v>
      </c>
      <c r="G199" s="69"/>
      <c r="H199" s="69"/>
      <c r="I199" s="55" t="e">
        <f>H199/G199*100</f>
        <v>#DIV/0!</v>
      </c>
      <c r="J199" s="56" t="e">
        <f>E199/I199*100</f>
        <v>#DIV/0!</v>
      </c>
      <c r="K199" s="84" t="s">
        <v>95</v>
      </c>
      <c r="L199" s="81">
        <v>65</v>
      </c>
      <c r="M199" s="82">
        <v>65</v>
      </c>
      <c r="N199" s="293">
        <f t="shared" ref="N199:N223" si="14">M199/L199*100</f>
        <v>100</v>
      </c>
      <c r="O199" s="362"/>
      <c r="P199" s="356"/>
    </row>
    <row r="200" spans="1:16" ht="96" x14ac:dyDescent="0.35">
      <c r="A200" s="407"/>
      <c r="B200" s="338"/>
      <c r="C200" s="367"/>
      <c r="D200" s="368"/>
      <c r="E200" s="369"/>
      <c r="F200" s="68" t="s">
        <v>52</v>
      </c>
      <c r="G200" s="69"/>
      <c r="H200" s="69"/>
      <c r="I200" s="55" t="e">
        <f>H200/G200*100</f>
        <v>#DIV/0!</v>
      </c>
      <c r="J200" s="56" t="e">
        <f>E200/I200*100</f>
        <v>#DIV/0!</v>
      </c>
      <c r="K200" s="84"/>
      <c r="L200" s="81"/>
      <c r="M200" s="82"/>
      <c r="N200" s="83" t="e">
        <f>M200/L200*100</f>
        <v>#DIV/0!</v>
      </c>
      <c r="O200" s="362"/>
      <c r="P200" s="356"/>
    </row>
    <row r="201" spans="1:16" ht="75" thickBot="1" x14ac:dyDescent="0.4">
      <c r="A201" s="407"/>
      <c r="B201" s="338"/>
      <c r="C201" s="367"/>
      <c r="D201" s="368"/>
      <c r="E201" s="369"/>
      <c r="F201" s="68" t="s">
        <v>54</v>
      </c>
      <c r="G201" s="69">
        <v>81.400000000000006</v>
      </c>
      <c r="H201" s="69">
        <v>81.400000000000006</v>
      </c>
      <c r="I201" s="55">
        <f>H201/G201*100</f>
        <v>100</v>
      </c>
      <c r="J201" s="56">
        <f>E201/I201*100</f>
        <v>0</v>
      </c>
      <c r="K201" s="85"/>
      <c r="L201" s="86"/>
      <c r="M201" s="87"/>
      <c r="N201" s="83" t="e">
        <f t="shared" si="14"/>
        <v>#DIV/0!</v>
      </c>
      <c r="O201" s="362"/>
      <c r="P201" s="356"/>
    </row>
    <row r="202" spans="1:16" ht="105" thickBot="1" x14ac:dyDescent="0.4">
      <c r="A202" s="407"/>
      <c r="B202" s="338"/>
      <c r="C202" s="367"/>
      <c r="D202" s="368"/>
      <c r="E202" s="369"/>
      <c r="F202" s="74" t="s">
        <v>55</v>
      </c>
      <c r="G202" s="69"/>
      <c r="H202" s="69"/>
      <c r="I202" s="55" t="e">
        <f>H202/G202*100</f>
        <v>#DIV/0!</v>
      </c>
      <c r="J202" s="56" t="e">
        <f>E202/I202*100</f>
        <v>#DIV/0!</v>
      </c>
      <c r="K202" s="88"/>
      <c r="L202" s="86"/>
      <c r="M202" s="87"/>
      <c r="N202" s="83" t="e">
        <f t="shared" si="14"/>
        <v>#DIV/0!</v>
      </c>
      <c r="O202" s="362"/>
      <c r="P202" s="356"/>
    </row>
    <row r="203" spans="1:16" ht="24" thickBot="1" x14ac:dyDescent="0.4">
      <c r="A203" s="407"/>
      <c r="B203" s="338"/>
      <c r="C203" s="367"/>
      <c r="D203" s="368"/>
      <c r="E203" s="369"/>
      <c r="F203" s="89"/>
      <c r="G203" s="305"/>
      <c r="H203" s="305"/>
      <c r="I203" s="305"/>
      <c r="J203" s="306"/>
      <c r="K203" s="85"/>
      <c r="L203" s="75"/>
      <c r="M203" s="75"/>
      <c r="N203" s="83" t="e">
        <f t="shared" si="14"/>
        <v>#DIV/0!</v>
      </c>
      <c r="O203" s="362"/>
      <c r="P203" s="356"/>
    </row>
    <row r="204" spans="1:16" ht="24" thickBot="1" x14ac:dyDescent="0.4">
      <c r="A204" s="407"/>
      <c r="B204" s="338"/>
      <c r="C204" s="367"/>
      <c r="D204" s="368"/>
      <c r="E204" s="369"/>
      <c r="F204" s="307"/>
      <c r="G204" s="310"/>
      <c r="H204" s="310"/>
      <c r="I204" s="310"/>
      <c r="J204" s="309"/>
      <c r="K204" s="85"/>
      <c r="L204" s="75"/>
      <c r="M204" s="75"/>
      <c r="N204" s="83" t="e">
        <f t="shared" si="14"/>
        <v>#DIV/0!</v>
      </c>
      <c r="O204" s="362"/>
      <c r="P204" s="356"/>
    </row>
    <row r="205" spans="1:16" ht="24" thickBot="1" x14ac:dyDescent="0.4">
      <c r="A205" s="407"/>
      <c r="B205" s="338"/>
      <c r="C205" s="367"/>
      <c r="D205" s="368"/>
      <c r="E205" s="369"/>
      <c r="F205" s="307"/>
      <c r="G205" s="310"/>
      <c r="H205" s="310"/>
      <c r="I205" s="310"/>
      <c r="J205" s="309"/>
      <c r="K205" s="85"/>
      <c r="L205" s="75"/>
      <c r="M205" s="75"/>
      <c r="N205" s="83" t="e">
        <f t="shared" si="14"/>
        <v>#DIV/0!</v>
      </c>
      <c r="O205" s="362"/>
      <c r="P205" s="356"/>
    </row>
    <row r="206" spans="1:16" ht="24" thickBot="1" x14ac:dyDescent="0.4">
      <c r="A206" s="407"/>
      <c r="B206" s="338"/>
      <c r="C206" s="367"/>
      <c r="D206" s="368"/>
      <c r="E206" s="369"/>
      <c r="F206" s="307"/>
      <c r="G206" s="310"/>
      <c r="H206" s="310"/>
      <c r="I206" s="310"/>
      <c r="J206" s="309"/>
      <c r="K206" s="88"/>
      <c r="L206" s="75"/>
      <c r="M206" s="75"/>
      <c r="N206" s="83" t="e">
        <f t="shared" si="14"/>
        <v>#DIV/0!</v>
      </c>
      <c r="O206" s="362"/>
      <c r="P206" s="356"/>
    </row>
    <row r="207" spans="1:16" ht="24" thickBot="1" x14ac:dyDescent="0.4">
      <c r="A207" s="407"/>
      <c r="B207" s="338"/>
      <c r="C207" s="367"/>
      <c r="D207" s="368"/>
      <c r="E207" s="369"/>
      <c r="F207" s="307"/>
      <c r="G207" s="310"/>
      <c r="H207" s="310"/>
      <c r="I207" s="310"/>
      <c r="J207" s="309"/>
      <c r="K207" s="85"/>
      <c r="L207" s="75"/>
      <c r="M207" s="75"/>
      <c r="N207" s="83" t="e">
        <f t="shared" si="14"/>
        <v>#DIV/0!</v>
      </c>
      <c r="O207" s="362"/>
      <c r="P207" s="356"/>
    </row>
    <row r="208" spans="1:16" ht="24" thickBot="1" x14ac:dyDescent="0.4">
      <c r="A208" s="407"/>
      <c r="B208" s="338"/>
      <c r="C208" s="367"/>
      <c r="D208" s="368"/>
      <c r="E208" s="369"/>
      <c r="F208" s="307"/>
      <c r="G208" s="310"/>
      <c r="H208" s="310"/>
      <c r="I208" s="310"/>
      <c r="J208" s="309"/>
      <c r="K208" s="85"/>
      <c r="L208" s="75"/>
      <c r="M208" s="75"/>
      <c r="N208" s="83" t="e">
        <f t="shared" si="14"/>
        <v>#DIV/0!</v>
      </c>
      <c r="O208" s="362"/>
      <c r="P208" s="356"/>
    </row>
    <row r="209" spans="1:16" ht="24" thickBot="1" x14ac:dyDescent="0.4">
      <c r="A209" s="407"/>
      <c r="B209" s="338"/>
      <c r="C209" s="367"/>
      <c r="D209" s="368"/>
      <c r="E209" s="369"/>
      <c r="F209" s="307"/>
      <c r="G209" s="310"/>
      <c r="H209" s="310"/>
      <c r="I209" s="310"/>
      <c r="J209" s="309"/>
      <c r="K209" s="85"/>
      <c r="L209" s="75"/>
      <c r="M209" s="75"/>
      <c r="N209" s="83" t="e">
        <f t="shared" si="14"/>
        <v>#DIV/0!</v>
      </c>
      <c r="O209" s="362"/>
      <c r="P209" s="356"/>
    </row>
    <row r="210" spans="1:16" ht="24" thickBot="1" x14ac:dyDescent="0.4">
      <c r="A210" s="407"/>
      <c r="B210" s="338"/>
      <c r="C210" s="367"/>
      <c r="D210" s="368"/>
      <c r="E210" s="369"/>
      <c r="F210" s="307"/>
      <c r="G210" s="310"/>
      <c r="H210" s="310"/>
      <c r="I210" s="310"/>
      <c r="J210" s="309"/>
      <c r="K210" s="88"/>
      <c r="L210" s="75"/>
      <c r="M210" s="75"/>
      <c r="N210" s="83" t="e">
        <f t="shared" si="14"/>
        <v>#DIV/0!</v>
      </c>
      <c r="O210" s="362"/>
      <c r="P210" s="356"/>
    </row>
    <row r="211" spans="1:16" ht="24" thickBot="1" x14ac:dyDescent="0.4">
      <c r="A211" s="407"/>
      <c r="B211" s="338"/>
      <c r="C211" s="367"/>
      <c r="D211" s="368"/>
      <c r="E211" s="369"/>
      <c r="F211" s="307"/>
      <c r="G211" s="310"/>
      <c r="H211" s="310"/>
      <c r="I211" s="310"/>
      <c r="J211" s="309"/>
      <c r="K211" s="85"/>
      <c r="L211" s="75"/>
      <c r="M211" s="75"/>
      <c r="N211" s="83" t="e">
        <f t="shared" si="14"/>
        <v>#DIV/0!</v>
      </c>
      <c r="O211" s="362"/>
      <c r="P211" s="356"/>
    </row>
    <row r="212" spans="1:16" ht="24" thickBot="1" x14ac:dyDescent="0.4">
      <c r="A212" s="407"/>
      <c r="B212" s="338"/>
      <c r="C212" s="367"/>
      <c r="D212" s="368"/>
      <c r="E212" s="369"/>
      <c r="F212" s="307"/>
      <c r="G212" s="310"/>
      <c r="H212" s="310"/>
      <c r="I212" s="310"/>
      <c r="J212" s="309"/>
      <c r="K212" s="85"/>
      <c r="L212" s="75"/>
      <c r="M212" s="75"/>
      <c r="N212" s="83" t="e">
        <f t="shared" si="14"/>
        <v>#DIV/0!</v>
      </c>
      <c r="O212" s="362"/>
      <c r="P212" s="356"/>
    </row>
    <row r="213" spans="1:16" ht="24" thickBot="1" x14ac:dyDescent="0.4">
      <c r="A213" s="407"/>
      <c r="B213" s="338"/>
      <c r="C213" s="367"/>
      <c r="D213" s="368"/>
      <c r="E213" s="369"/>
      <c r="F213" s="307"/>
      <c r="G213" s="310"/>
      <c r="H213" s="310"/>
      <c r="I213" s="310"/>
      <c r="J213" s="309"/>
      <c r="K213" s="85"/>
      <c r="L213" s="75"/>
      <c r="M213" s="75"/>
      <c r="N213" s="83" t="e">
        <f t="shared" si="14"/>
        <v>#DIV/0!</v>
      </c>
      <c r="O213" s="362"/>
      <c r="P213" s="356"/>
    </row>
    <row r="214" spans="1:16" ht="73.5" customHeight="1" thickBot="1" x14ac:dyDescent="0.4">
      <c r="A214" s="408"/>
      <c r="B214" s="339"/>
      <c r="C214" s="370"/>
      <c r="D214" s="371"/>
      <c r="E214" s="372"/>
      <c r="F214" s="311"/>
      <c r="G214" s="312"/>
      <c r="H214" s="312"/>
      <c r="I214" s="312"/>
      <c r="J214" s="313"/>
      <c r="K214" s="373" t="s">
        <v>50</v>
      </c>
      <c r="L214" s="374"/>
      <c r="M214" s="375"/>
      <c r="N214" s="98">
        <f>(N198+N199)/2</f>
        <v>104.92957746478874</v>
      </c>
      <c r="O214" s="363"/>
      <c r="P214" s="357"/>
    </row>
    <row r="215" spans="1:16" ht="40.5" customHeight="1" thickBot="1" x14ac:dyDescent="0.4">
      <c r="A215" s="475">
        <v>13</v>
      </c>
      <c r="B215" s="488" t="s">
        <v>218</v>
      </c>
      <c r="C215" s="117">
        <v>75</v>
      </c>
      <c r="D215" s="117">
        <v>70</v>
      </c>
      <c r="E215" s="127">
        <f>D215/C215*100</f>
        <v>93.333333333333329</v>
      </c>
      <c r="F215" s="58" t="s">
        <v>6</v>
      </c>
      <c r="G215" s="55">
        <v>14.78</v>
      </c>
      <c r="H215" s="55">
        <v>14.78</v>
      </c>
      <c r="I215" s="55">
        <f>H215/G215*100</f>
        <v>100</v>
      </c>
      <c r="J215" s="77">
        <f>E215/I215*100</f>
        <v>93.333333333333329</v>
      </c>
      <c r="K215" s="99" t="s">
        <v>71</v>
      </c>
      <c r="L215" s="238">
        <v>75</v>
      </c>
      <c r="M215" s="238">
        <v>70</v>
      </c>
      <c r="N215" s="324">
        <f t="shared" si="14"/>
        <v>93.333333333333329</v>
      </c>
      <c r="O215" s="358">
        <f>N236*J215/100</f>
        <v>88.313609127334601</v>
      </c>
      <c r="P215" s="383" t="s">
        <v>57</v>
      </c>
    </row>
    <row r="216" spans="1:16" s="40" customFormat="1" ht="70.5" customHeight="1" x14ac:dyDescent="0.35">
      <c r="A216" s="476"/>
      <c r="B216" s="489"/>
      <c r="C216" s="516" t="s">
        <v>254</v>
      </c>
      <c r="D216" s="517"/>
      <c r="E216" s="518"/>
      <c r="F216" s="68" t="s">
        <v>53</v>
      </c>
      <c r="G216" s="69">
        <v>0</v>
      </c>
      <c r="H216" s="69">
        <v>0</v>
      </c>
      <c r="I216" s="55" t="e">
        <f>H216/G216*100</f>
        <v>#DIV/0!</v>
      </c>
      <c r="J216" s="56" t="e">
        <f>E216/I216*100</f>
        <v>#DIV/0!</v>
      </c>
      <c r="K216" s="99" t="s">
        <v>72</v>
      </c>
      <c r="L216" s="238">
        <v>32</v>
      </c>
      <c r="M216" s="238">
        <v>30</v>
      </c>
      <c r="N216" s="325">
        <f t="shared" si="14"/>
        <v>93.75</v>
      </c>
      <c r="O216" s="359"/>
      <c r="P216" s="384"/>
    </row>
    <row r="217" spans="1:16" s="40" customFormat="1" ht="96" x14ac:dyDescent="0.35">
      <c r="A217" s="476"/>
      <c r="B217" s="489"/>
      <c r="C217" s="519"/>
      <c r="D217" s="520"/>
      <c r="E217" s="521"/>
      <c r="F217" s="68" t="s">
        <v>52</v>
      </c>
      <c r="G217" s="69">
        <v>0</v>
      </c>
      <c r="H217" s="69">
        <v>0</v>
      </c>
      <c r="I217" s="55" t="e">
        <f>H217/G217*100</f>
        <v>#DIV/0!</v>
      </c>
      <c r="J217" s="56" t="e">
        <f>E217/I217*100</f>
        <v>#DIV/0!</v>
      </c>
      <c r="K217" s="99" t="s">
        <v>73</v>
      </c>
      <c r="L217" s="238">
        <v>98</v>
      </c>
      <c r="M217" s="238">
        <v>97</v>
      </c>
      <c r="N217" s="325">
        <f t="shared" si="14"/>
        <v>98.979591836734699</v>
      </c>
      <c r="O217" s="359"/>
      <c r="P217" s="384"/>
    </row>
    <row r="218" spans="1:16" s="40" customFormat="1" ht="74.25" x14ac:dyDescent="0.35">
      <c r="A218" s="476"/>
      <c r="B218" s="489"/>
      <c r="C218" s="519"/>
      <c r="D218" s="520"/>
      <c r="E218" s="521"/>
      <c r="F218" s="68" t="s">
        <v>54</v>
      </c>
      <c r="G218" s="100">
        <v>14.78</v>
      </c>
      <c r="H218" s="69">
        <v>14.78</v>
      </c>
      <c r="I218" s="55">
        <f>H218/G218*100</f>
        <v>100</v>
      </c>
      <c r="J218" s="56">
        <f>E218/I218*100</f>
        <v>0</v>
      </c>
      <c r="K218" s="99" t="s">
        <v>74</v>
      </c>
      <c r="L218" s="238">
        <v>34</v>
      </c>
      <c r="M218" s="238">
        <v>30</v>
      </c>
      <c r="N218" s="325">
        <f t="shared" si="14"/>
        <v>88.235294117647058</v>
      </c>
      <c r="O218" s="359"/>
      <c r="P218" s="384"/>
    </row>
    <row r="219" spans="1:16" s="40" customFormat="1" ht="104.25" x14ac:dyDescent="0.35">
      <c r="A219" s="476"/>
      <c r="B219" s="489"/>
      <c r="C219" s="519"/>
      <c r="D219" s="520"/>
      <c r="E219" s="521"/>
      <c r="F219" s="74" t="s">
        <v>55</v>
      </c>
      <c r="G219" s="69">
        <v>0</v>
      </c>
      <c r="H219" s="69">
        <v>0</v>
      </c>
      <c r="I219" s="55" t="e">
        <f>H219/G219*100</f>
        <v>#DIV/0!</v>
      </c>
      <c r="J219" s="56" t="e">
        <f>E219/I219*100</f>
        <v>#DIV/0!</v>
      </c>
      <c r="K219" s="99" t="s">
        <v>75</v>
      </c>
      <c r="L219" s="238">
        <v>15</v>
      </c>
      <c r="M219" s="238">
        <v>15</v>
      </c>
      <c r="N219" s="325">
        <f t="shared" si="14"/>
        <v>100</v>
      </c>
      <c r="O219" s="359"/>
      <c r="P219" s="384"/>
    </row>
    <row r="220" spans="1:16" s="40" customFormat="1" ht="116.25" x14ac:dyDescent="0.35">
      <c r="A220" s="476"/>
      <c r="B220" s="489"/>
      <c r="C220" s="519"/>
      <c r="D220" s="520"/>
      <c r="E220" s="521"/>
      <c r="F220" s="89"/>
      <c r="G220" s="90"/>
      <c r="H220" s="90"/>
      <c r="I220" s="90"/>
      <c r="J220" s="90"/>
      <c r="K220" s="99" t="s">
        <v>76</v>
      </c>
      <c r="L220" s="238">
        <v>8</v>
      </c>
      <c r="M220" s="238">
        <v>8</v>
      </c>
      <c r="N220" s="324">
        <f t="shared" si="14"/>
        <v>100</v>
      </c>
      <c r="O220" s="359"/>
      <c r="P220" s="384"/>
    </row>
    <row r="221" spans="1:16" s="40" customFormat="1" ht="46.5" x14ac:dyDescent="0.35">
      <c r="A221" s="476"/>
      <c r="B221" s="489"/>
      <c r="C221" s="519"/>
      <c r="D221" s="520"/>
      <c r="E221" s="521"/>
      <c r="F221" s="92"/>
      <c r="G221" s="93"/>
      <c r="H221" s="93"/>
      <c r="I221" s="93"/>
      <c r="J221" s="93"/>
      <c r="K221" s="99" t="s">
        <v>115</v>
      </c>
      <c r="L221" s="238">
        <v>3</v>
      </c>
      <c r="M221" s="238">
        <v>3</v>
      </c>
      <c r="N221" s="324">
        <f t="shared" si="14"/>
        <v>100</v>
      </c>
      <c r="O221" s="359"/>
      <c r="P221" s="384"/>
    </row>
    <row r="222" spans="1:16" s="40" customFormat="1" ht="69.75" x14ac:dyDescent="0.35">
      <c r="A222" s="476"/>
      <c r="B222" s="489"/>
      <c r="C222" s="519"/>
      <c r="D222" s="520"/>
      <c r="E222" s="521"/>
      <c r="F222" s="92"/>
      <c r="G222" s="93"/>
      <c r="H222" s="93"/>
      <c r="I222" s="93"/>
      <c r="J222" s="93"/>
      <c r="K222" s="99" t="s">
        <v>77</v>
      </c>
      <c r="L222" s="238">
        <v>10</v>
      </c>
      <c r="M222" s="238">
        <v>8</v>
      </c>
      <c r="N222" s="324">
        <f t="shared" si="14"/>
        <v>80</v>
      </c>
      <c r="O222" s="359"/>
      <c r="P222" s="384"/>
    </row>
    <row r="223" spans="1:16" s="40" customFormat="1" ht="47.25" thickBot="1" x14ac:dyDescent="0.4">
      <c r="A223" s="476"/>
      <c r="B223" s="489"/>
      <c r="C223" s="519"/>
      <c r="D223" s="520"/>
      <c r="E223" s="521"/>
      <c r="F223" s="92"/>
      <c r="G223" s="93"/>
      <c r="H223" s="93"/>
      <c r="I223" s="93"/>
      <c r="J223" s="93"/>
      <c r="K223" s="99" t="s">
        <v>78</v>
      </c>
      <c r="L223" s="238">
        <v>74</v>
      </c>
      <c r="M223" s="238">
        <v>72</v>
      </c>
      <c r="N223" s="324">
        <f t="shared" si="14"/>
        <v>97.297297297297305</v>
      </c>
      <c r="O223" s="359"/>
      <c r="P223" s="384"/>
    </row>
    <row r="224" spans="1:16" s="40" customFormat="1" ht="24" thickBot="1" x14ac:dyDescent="0.4">
      <c r="A224" s="476"/>
      <c r="B224" s="489"/>
      <c r="C224" s="519"/>
      <c r="D224" s="520"/>
      <c r="E224" s="521"/>
      <c r="F224" s="92"/>
      <c r="G224" s="93"/>
      <c r="H224" s="93"/>
      <c r="I224" s="93"/>
      <c r="J224" s="94"/>
      <c r="K224" s="101"/>
      <c r="L224" s="102"/>
      <c r="M224" s="103"/>
      <c r="N224" s="104"/>
      <c r="O224" s="359"/>
      <c r="P224" s="384"/>
    </row>
    <row r="225" spans="1:16" s="40" customFormat="1" ht="24" thickBot="1" x14ac:dyDescent="0.4">
      <c r="A225" s="476"/>
      <c r="B225" s="489"/>
      <c r="C225" s="519"/>
      <c r="D225" s="520"/>
      <c r="E225" s="521"/>
      <c r="F225" s="92"/>
      <c r="G225" s="93"/>
      <c r="H225" s="93"/>
      <c r="I225" s="93"/>
      <c r="J225" s="94"/>
      <c r="K225" s="105"/>
      <c r="L225" s="102"/>
      <c r="M225" s="103"/>
      <c r="N225" s="104"/>
      <c r="O225" s="359"/>
      <c r="P225" s="384"/>
    </row>
    <row r="226" spans="1:16" ht="24" thickBot="1" x14ac:dyDescent="0.4">
      <c r="A226" s="476"/>
      <c r="B226" s="489"/>
      <c r="C226" s="519"/>
      <c r="D226" s="520"/>
      <c r="E226" s="521"/>
      <c r="F226" s="92"/>
      <c r="G226" s="93"/>
      <c r="H226" s="93"/>
      <c r="I226" s="93"/>
      <c r="J226" s="94"/>
      <c r="K226" s="106"/>
      <c r="L226" s="107"/>
      <c r="M226" s="103"/>
      <c r="N226" s="83"/>
      <c r="O226" s="359"/>
      <c r="P226" s="384"/>
    </row>
    <row r="227" spans="1:16" ht="24" thickBot="1" x14ac:dyDescent="0.4">
      <c r="A227" s="476"/>
      <c r="B227" s="489"/>
      <c r="C227" s="519"/>
      <c r="D227" s="520"/>
      <c r="E227" s="521"/>
      <c r="F227" s="92"/>
      <c r="G227" s="93"/>
      <c r="H227" s="93"/>
      <c r="I227" s="93"/>
      <c r="J227" s="94"/>
      <c r="K227" s="106"/>
      <c r="L227" s="102"/>
      <c r="M227" s="103"/>
      <c r="N227" s="83"/>
      <c r="O227" s="359"/>
      <c r="P227" s="384"/>
    </row>
    <row r="228" spans="1:16" ht="24" thickBot="1" x14ac:dyDescent="0.4">
      <c r="A228" s="476"/>
      <c r="B228" s="489"/>
      <c r="C228" s="519"/>
      <c r="D228" s="520"/>
      <c r="E228" s="521"/>
      <c r="F228" s="92"/>
      <c r="G228" s="93"/>
      <c r="H228" s="93"/>
      <c r="I228" s="93"/>
      <c r="J228" s="94"/>
      <c r="K228" s="106"/>
      <c r="L228" s="102"/>
      <c r="M228" s="103"/>
      <c r="N228" s="83"/>
      <c r="O228" s="359"/>
      <c r="P228" s="384"/>
    </row>
    <row r="229" spans="1:16" ht="24" thickBot="1" x14ac:dyDescent="0.4">
      <c r="A229" s="476"/>
      <c r="B229" s="489"/>
      <c r="C229" s="519"/>
      <c r="D229" s="520"/>
      <c r="E229" s="521"/>
      <c r="F229" s="92"/>
      <c r="G229" s="93"/>
      <c r="H229" s="93"/>
      <c r="I229" s="93"/>
      <c r="J229" s="94"/>
      <c r="K229" s="106"/>
      <c r="L229" s="102"/>
      <c r="M229" s="103"/>
      <c r="N229" s="83"/>
      <c r="O229" s="359"/>
      <c r="P229" s="384"/>
    </row>
    <row r="230" spans="1:16" ht="24" thickBot="1" x14ac:dyDescent="0.4">
      <c r="A230" s="476"/>
      <c r="B230" s="489"/>
      <c r="C230" s="519"/>
      <c r="D230" s="520"/>
      <c r="E230" s="521"/>
      <c r="F230" s="92"/>
      <c r="G230" s="93"/>
      <c r="H230" s="93"/>
      <c r="I230" s="93"/>
      <c r="J230" s="94"/>
      <c r="K230" s="108"/>
      <c r="L230" s="109"/>
      <c r="M230" s="109"/>
      <c r="N230" s="83"/>
      <c r="O230" s="359"/>
      <c r="P230" s="384"/>
    </row>
    <row r="231" spans="1:16" ht="24" thickBot="1" x14ac:dyDescent="0.4">
      <c r="A231" s="476"/>
      <c r="B231" s="489"/>
      <c r="C231" s="519"/>
      <c r="D231" s="520"/>
      <c r="E231" s="521"/>
      <c r="F231" s="95"/>
      <c r="G231" s="96"/>
      <c r="H231" s="96"/>
      <c r="I231" s="96"/>
      <c r="J231" s="97"/>
      <c r="K231" s="108"/>
      <c r="L231" s="109"/>
      <c r="M231" s="109"/>
      <c r="N231" s="83"/>
      <c r="O231" s="359"/>
      <c r="P231" s="384"/>
    </row>
    <row r="232" spans="1:16" ht="24" thickBot="1" x14ac:dyDescent="0.4">
      <c r="A232" s="476"/>
      <c r="B232" s="489"/>
      <c r="C232" s="519"/>
      <c r="D232" s="520"/>
      <c r="E232" s="521"/>
      <c r="F232" s="195"/>
      <c r="G232" s="110"/>
      <c r="H232" s="110"/>
      <c r="I232" s="110"/>
      <c r="J232" s="111"/>
      <c r="K232" s="108"/>
      <c r="L232" s="109"/>
      <c r="M232" s="109"/>
      <c r="N232" s="83"/>
      <c r="O232" s="359"/>
      <c r="P232" s="384"/>
    </row>
    <row r="233" spans="1:16" ht="24" thickBot="1" x14ac:dyDescent="0.4">
      <c r="A233" s="476"/>
      <c r="B233" s="489"/>
      <c r="C233" s="519"/>
      <c r="D233" s="520"/>
      <c r="E233" s="521"/>
      <c r="F233" s="195"/>
      <c r="G233" s="110"/>
      <c r="H233" s="110"/>
      <c r="I233" s="110"/>
      <c r="J233" s="111"/>
      <c r="K233" s="108"/>
      <c r="L233" s="109"/>
      <c r="M233" s="109"/>
      <c r="N233" s="83"/>
      <c r="O233" s="359"/>
      <c r="P233" s="384"/>
    </row>
    <row r="234" spans="1:16" ht="24" thickBot="1" x14ac:dyDescent="0.4">
      <c r="A234" s="476"/>
      <c r="B234" s="489"/>
      <c r="C234" s="519"/>
      <c r="D234" s="520"/>
      <c r="E234" s="521"/>
      <c r="F234" s="195"/>
      <c r="G234" s="110"/>
      <c r="H234" s="110"/>
      <c r="I234" s="110"/>
      <c r="J234" s="111"/>
      <c r="K234" s="105"/>
      <c r="L234" s="112"/>
      <c r="M234" s="112"/>
      <c r="N234" s="83"/>
      <c r="O234" s="359"/>
      <c r="P234" s="384"/>
    </row>
    <row r="235" spans="1:16" ht="24" thickBot="1" x14ac:dyDescent="0.4">
      <c r="A235" s="476"/>
      <c r="B235" s="489"/>
      <c r="C235" s="519"/>
      <c r="D235" s="520"/>
      <c r="E235" s="521"/>
      <c r="F235" s="195"/>
      <c r="G235" s="110"/>
      <c r="H235" s="110"/>
      <c r="I235" s="110"/>
      <c r="J235" s="111"/>
      <c r="K235" s="113"/>
      <c r="L235" s="112"/>
      <c r="M235" s="112"/>
      <c r="N235" s="83"/>
      <c r="O235" s="359"/>
      <c r="P235" s="384"/>
    </row>
    <row r="236" spans="1:16" ht="60.75" customHeight="1" thickBot="1" x14ac:dyDescent="0.3">
      <c r="A236" s="477"/>
      <c r="B236" s="490"/>
      <c r="C236" s="522"/>
      <c r="D236" s="523"/>
      <c r="E236" s="524"/>
      <c r="F236" s="196"/>
      <c r="G236" s="114"/>
      <c r="H236" s="114"/>
      <c r="I236" s="114"/>
      <c r="J236" s="115"/>
      <c r="K236" s="116" t="s">
        <v>50</v>
      </c>
      <c r="L236" s="376"/>
      <c r="M236" s="377"/>
      <c r="N236" s="98">
        <f>SUM(N215:N223)/9</f>
        <v>94.621724065001374</v>
      </c>
      <c r="O236" s="360"/>
      <c r="P236" s="385"/>
    </row>
    <row r="237" spans="1:16" ht="86.25" customHeight="1" thickTop="1" x14ac:dyDescent="0.25">
      <c r="A237" s="334">
        <v>14</v>
      </c>
      <c r="B237" s="487" t="s">
        <v>212</v>
      </c>
      <c r="C237" s="80">
        <v>10</v>
      </c>
      <c r="D237" s="80">
        <v>9</v>
      </c>
      <c r="E237" s="80">
        <f>D237/C237*100</f>
        <v>90</v>
      </c>
      <c r="F237" s="58" t="s">
        <v>6</v>
      </c>
      <c r="G237" s="55">
        <v>12</v>
      </c>
      <c r="H237" s="55"/>
      <c r="I237" s="55">
        <f>H237/G237*100</f>
        <v>0</v>
      </c>
      <c r="J237" s="190" t="e">
        <f>E237/I237*100</f>
        <v>#DIV/0!</v>
      </c>
      <c r="K237" s="173" t="s">
        <v>207</v>
      </c>
      <c r="L237" s="81">
        <v>14</v>
      </c>
      <c r="M237" s="82">
        <v>20</v>
      </c>
      <c r="N237" s="289">
        <f>M237/L237*100</f>
        <v>142.85714285714286</v>
      </c>
      <c r="O237" s="361" t="e">
        <f>N245*J237/100</f>
        <v>#DIV/0!</v>
      </c>
      <c r="P237" s="553" t="s">
        <v>232</v>
      </c>
    </row>
    <row r="238" spans="1:16" ht="116.25" x14ac:dyDescent="0.25">
      <c r="A238" s="335"/>
      <c r="B238" s="338"/>
      <c r="C238" s="364" t="s">
        <v>253</v>
      </c>
      <c r="D238" s="365"/>
      <c r="E238" s="366"/>
      <c r="F238" s="68" t="s">
        <v>53</v>
      </c>
      <c r="G238" s="69"/>
      <c r="H238" s="69"/>
      <c r="I238" s="55" t="e">
        <f>H238/G238*100</f>
        <v>#DIV/0!</v>
      </c>
      <c r="J238" s="56" t="e">
        <f>E238/I238*100</f>
        <v>#DIV/0!</v>
      </c>
      <c r="K238" s="173" t="s">
        <v>208</v>
      </c>
      <c r="L238" s="81">
        <v>9</v>
      </c>
      <c r="M238" s="82">
        <v>15</v>
      </c>
      <c r="N238" s="289">
        <f t="shared" ref="N238:N244" si="15">M238/L238*100</f>
        <v>166.66666666666669</v>
      </c>
      <c r="O238" s="362"/>
      <c r="P238" s="432"/>
    </row>
    <row r="239" spans="1:16" ht="98.25" x14ac:dyDescent="0.25">
      <c r="A239" s="335"/>
      <c r="B239" s="338"/>
      <c r="C239" s="367"/>
      <c r="D239" s="368"/>
      <c r="E239" s="369"/>
      <c r="F239" s="68" t="s">
        <v>52</v>
      </c>
      <c r="G239" s="69"/>
      <c r="H239" s="69"/>
      <c r="I239" s="55" t="e">
        <f>H239/G239*100</f>
        <v>#DIV/0!</v>
      </c>
      <c r="J239" s="56" t="e">
        <f>E239/I239*100</f>
        <v>#DIV/0!</v>
      </c>
      <c r="K239" s="174" t="s">
        <v>209</v>
      </c>
      <c r="L239" s="81">
        <v>6</v>
      </c>
      <c r="M239" s="82">
        <v>0</v>
      </c>
      <c r="N239" s="287">
        <f t="shared" si="15"/>
        <v>0</v>
      </c>
      <c r="O239" s="362"/>
      <c r="P239" s="432"/>
    </row>
    <row r="240" spans="1:16" ht="75.75" x14ac:dyDescent="0.25">
      <c r="A240" s="335"/>
      <c r="B240" s="338"/>
      <c r="C240" s="367"/>
      <c r="D240" s="368"/>
      <c r="E240" s="369"/>
      <c r="F240" s="68" t="s">
        <v>54</v>
      </c>
      <c r="G240" s="69">
        <v>12</v>
      </c>
      <c r="H240" s="69"/>
      <c r="I240" s="55"/>
      <c r="J240" s="56" t="e">
        <f>E240/I240*100</f>
        <v>#DIV/0!</v>
      </c>
      <c r="K240" s="174" t="s">
        <v>211</v>
      </c>
      <c r="L240" s="81">
        <v>15</v>
      </c>
      <c r="M240" s="82">
        <v>15</v>
      </c>
      <c r="N240" s="287">
        <v>100</v>
      </c>
      <c r="O240" s="362"/>
      <c r="P240" s="432"/>
    </row>
    <row r="241" spans="1:16" ht="122.25" customHeight="1" x14ac:dyDescent="0.25">
      <c r="A241" s="335"/>
      <c r="B241" s="338"/>
      <c r="C241" s="367"/>
      <c r="D241" s="368"/>
      <c r="E241" s="369"/>
      <c r="F241" s="74" t="s">
        <v>55</v>
      </c>
      <c r="G241" s="69"/>
      <c r="H241" s="69"/>
      <c r="I241" s="55" t="e">
        <f>H241/G241*100</f>
        <v>#DIV/0!</v>
      </c>
      <c r="J241" s="56" t="e">
        <f>E241/I241*100</f>
        <v>#DIV/0!</v>
      </c>
      <c r="K241" s="174" t="s">
        <v>210</v>
      </c>
      <c r="L241" s="81">
        <v>5</v>
      </c>
      <c r="M241" s="82">
        <v>0</v>
      </c>
      <c r="N241" s="300">
        <f t="shared" si="15"/>
        <v>0</v>
      </c>
      <c r="O241" s="362"/>
      <c r="P241" s="432"/>
    </row>
    <row r="242" spans="1:16" s="45" customFormat="1" ht="122.25" customHeight="1" x14ac:dyDescent="0.25">
      <c r="A242" s="335"/>
      <c r="B242" s="338"/>
      <c r="C242" s="367"/>
      <c r="D242" s="368"/>
      <c r="E242" s="369"/>
      <c r="F242" s="178"/>
      <c r="G242" s="179"/>
      <c r="H242" s="179"/>
      <c r="I242" s="180"/>
      <c r="J242" s="181"/>
      <c r="K242" s="174" t="s">
        <v>65</v>
      </c>
      <c r="L242" s="81">
        <v>6</v>
      </c>
      <c r="M242" s="82">
        <v>6</v>
      </c>
      <c r="N242" s="300">
        <f t="shared" si="15"/>
        <v>100</v>
      </c>
      <c r="O242" s="362"/>
      <c r="P242" s="432"/>
    </row>
    <row r="243" spans="1:16" s="45" customFormat="1" ht="122.25" customHeight="1" x14ac:dyDescent="0.25">
      <c r="A243" s="335"/>
      <c r="B243" s="338"/>
      <c r="C243" s="367"/>
      <c r="D243" s="368"/>
      <c r="E243" s="369"/>
      <c r="F243" s="178"/>
      <c r="G243" s="179"/>
      <c r="H243" s="179"/>
      <c r="I243" s="180"/>
      <c r="J243" s="181"/>
      <c r="K243" s="174" t="s">
        <v>66</v>
      </c>
      <c r="L243" s="81">
        <v>40</v>
      </c>
      <c r="M243" s="82">
        <v>78</v>
      </c>
      <c r="N243" s="289">
        <f t="shared" si="15"/>
        <v>195</v>
      </c>
      <c r="O243" s="362"/>
      <c r="P243" s="432"/>
    </row>
    <row r="244" spans="1:16" s="45" customFormat="1" ht="122.25" customHeight="1" x14ac:dyDescent="0.25">
      <c r="A244" s="335"/>
      <c r="B244" s="338"/>
      <c r="C244" s="367"/>
      <c r="D244" s="368"/>
      <c r="E244" s="369"/>
      <c r="F244" s="178"/>
      <c r="G244" s="179"/>
      <c r="H244" s="179"/>
      <c r="I244" s="180"/>
      <c r="J244" s="181"/>
      <c r="K244" s="174" t="s">
        <v>67</v>
      </c>
      <c r="L244" s="81">
        <v>60</v>
      </c>
      <c r="M244" s="82">
        <v>60</v>
      </c>
      <c r="N244" s="289">
        <f t="shared" si="15"/>
        <v>100</v>
      </c>
      <c r="O244" s="362"/>
      <c r="P244" s="432"/>
    </row>
    <row r="245" spans="1:16" ht="24" thickBot="1" x14ac:dyDescent="0.4">
      <c r="A245" s="336"/>
      <c r="B245" s="339"/>
      <c r="C245" s="370"/>
      <c r="D245" s="371"/>
      <c r="E245" s="372"/>
      <c r="F245" s="95"/>
      <c r="G245" s="96"/>
      <c r="H245" s="96"/>
      <c r="I245" s="96"/>
      <c r="J245" s="97"/>
      <c r="K245" s="390" t="s">
        <v>50</v>
      </c>
      <c r="L245" s="374"/>
      <c r="M245" s="375"/>
      <c r="N245" s="98">
        <f>(N237+N238+N239+N240+N241+N242+N243+N244)/8</f>
        <v>100.56547619047619</v>
      </c>
      <c r="O245" s="363"/>
      <c r="P245" s="433"/>
    </row>
    <row r="246" spans="1:16" ht="69.75" x14ac:dyDescent="0.25">
      <c r="A246" s="406">
        <v>15</v>
      </c>
      <c r="B246" s="337" t="s">
        <v>153</v>
      </c>
      <c r="C246" s="80">
        <v>5</v>
      </c>
      <c r="D246" s="80">
        <v>5</v>
      </c>
      <c r="E246" s="198">
        <f>D246/C246*100</f>
        <v>100</v>
      </c>
      <c r="F246" s="58" t="s">
        <v>6</v>
      </c>
      <c r="G246" s="55">
        <v>691.5</v>
      </c>
      <c r="H246" s="55">
        <v>253</v>
      </c>
      <c r="I246" s="55">
        <f>H246/G246*100</f>
        <v>36.58712942877802</v>
      </c>
      <c r="J246" s="77">
        <f>E246/I246*100</f>
        <v>273.32015810276681</v>
      </c>
      <c r="K246" s="173" t="s">
        <v>154</v>
      </c>
      <c r="L246" s="81">
        <v>102.6</v>
      </c>
      <c r="M246" s="82">
        <v>100.1</v>
      </c>
      <c r="N246" s="289">
        <f>M246/L246*100</f>
        <v>97.563352826510723</v>
      </c>
      <c r="O246" s="386">
        <f>N271*J246/100</f>
        <v>211.21150973721964</v>
      </c>
      <c r="P246" s="326" t="s">
        <v>58</v>
      </c>
    </row>
    <row r="247" spans="1:16" ht="94.5" x14ac:dyDescent="0.35">
      <c r="A247" s="471"/>
      <c r="B247" s="473"/>
      <c r="C247" s="364" t="s">
        <v>249</v>
      </c>
      <c r="D247" s="478"/>
      <c r="E247" s="479"/>
      <c r="F247" s="68" t="s">
        <v>53</v>
      </c>
      <c r="G247" s="69"/>
      <c r="H247" s="69"/>
      <c r="I247" s="55" t="e">
        <f>H247/G247*100</f>
        <v>#DIV/0!</v>
      </c>
      <c r="J247" s="56" t="e">
        <f>E247/I247*100</f>
        <v>#DIV/0!</v>
      </c>
      <c r="K247" s="174" t="s">
        <v>155</v>
      </c>
      <c r="L247" s="81">
        <v>102</v>
      </c>
      <c r="M247" s="82">
        <v>99.6</v>
      </c>
      <c r="N247" s="289">
        <f t="shared" ref="N247:N270" si="16">M247/L247*100</f>
        <v>97.647058823529406</v>
      </c>
      <c r="O247" s="362"/>
      <c r="P247" s="199"/>
    </row>
    <row r="248" spans="1:16" ht="96" x14ac:dyDescent="0.35">
      <c r="A248" s="471"/>
      <c r="B248" s="473"/>
      <c r="C248" s="480"/>
      <c r="D248" s="481"/>
      <c r="E248" s="482"/>
      <c r="F248" s="68" t="s">
        <v>52</v>
      </c>
      <c r="G248" s="69">
        <v>691.5</v>
      </c>
      <c r="H248" s="69">
        <v>253</v>
      </c>
      <c r="I248" s="55">
        <f>H248/G248*100</f>
        <v>36.58712942877802</v>
      </c>
      <c r="J248" s="56">
        <f>E248/I248*100</f>
        <v>0</v>
      </c>
      <c r="K248" s="174" t="s">
        <v>156</v>
      </c>
      <c r="L248" s="81">
        <v>106</v>
      </c>
      <c r="M248" s="82">
        <v>111.5</v>
      </c>
      <c r="N248" s="289">
        <f t="shared" si="16"/>
        <v>105.18867924528301</v>
      </c>
      <c r="O248" s="362"/>
      <c r="P248" s="199"/>
    </row>
    <row r="249" spans="1:16" ht="74.25" x14ac:dyDescent="0.35">
      <c r="A249" s="471"/>
      <c r="B249" s="473"/>
      <c r="C249" s="480"/>
      <c r="D249" s="481"/>
      <c r="E249" s="482"/>
      <c r="F249" s="68" t="s">
        <v>54</v>
      </c>
      <c r="G249" s="69"/>
      <c r="H249" s="69"/>
      <c r="I249" s="55" t="e">
        <f>H249/G249*100</f>
        <v>#DIV/0!</v>
      </c>
      <c r="J249" s="56"/>
      <c r="K249" s="174" t="s">
        <v>157</v>
      </c>
      <c r="L249" s="81">
        <v>28</v>
      </c>
      <c r="M249" s="82">
        <v>36</v>
      </c>
      <c r="N249" s="289">
        <f t="shared" si="16"/>
        <v>128.57142857142858</v>
      </c>
      <c r="O249" s="362"/>
      <c r="P249" s="199"/>
    </row>
    <row r="250" spans="1:16" ht="74.25" x14ac:dyDescent="0.35">
      <c r="A250" s="471"/>
      <c r="B250" s="473"/>
      <c r="C250" s="480"/>
      <c r="D250" s="481"/>
      <c r="E250" s="482"/>
      <c r="F250" s="68" t="s">
        <v>54</v>
      </c>
      <c r="G250" s="69"/>
      <c r="H250" s="69"/>
      <c r="I250" s="55" t="e">
        <f>H250/G250*100</f>
        <v>#DIV/0!</v>
      </c>
      <c r="J250" s="56" t="e">
        <f>E250/I250*100</f>
        <v>#DIV/0!</v>
      </c>
      <c r="K250" s="174" t="s">
        <v>158</v>
      </c>
      <c r="L250" s="81">
        <v>41.8</v>
      </c>
      <c r="M250" s="82">
        <v>142.80000000000001</v>
      </c>
      <c r="N250" s="289">
        <f t="shared" si="16"/>
        <v>341.62679425837325</v>
      </c>
      <c r="O250" s="362"/>
      <c r="P250" s="199"/>
    </row>
    <row r="251" spans="1:16" ht="23.25" x14ac:dyDescent="0.35">
      <c r="A251" s="471"/>
      <c r="B251" s="473"/>
      <c r="C251" s="480"/>
      <c r="D251" s="481"/>
      <c r="E251" s="482"/>
      <c r="F251" s="92"/>
      <c r="G251" s="93"/>
      <c r="H251" s="93"/>
      <c r="I251" s="93"/>
      <c r="J251" s="94"/>
      <c r="K251" s="177" t="s">
        <v>159</v>
      </c>
      <c r="L251" s="119">
        <v>103</v>
      </c>
      <c r="M251" s="119">
        <v>100</v>
      </c>
      <c r="N251" s="189">
        <f t="shared" si="16"/>
        <v>97.087378640776706</v>
      </c>
      <c r="O251" s="362"/>
      <c r="P251" s="199"/>
    </row>
    <row r="252" spans="1:16" ht="15.75" customHeight="1" x14ac:dyDescent="0.35">
      <c r="A252" s="471"/>
      <c r="B252" s="473"/>
      <c r="C252" s="480"/>
      <c r="D252" s="481"/>
      <c r="E252" s="482"/>
      <c r="F252" s="92"/>
      <c r="G252" s="93"/>
      <c r="H252" s="93"/>
      <c r="I252" s="93"/>
      <c r="J252" s="94"/>
      <c r="K252" s="201" t="s">
        <v>160</v>
      </c>
      <c r="L252" s="119">
        <v>177</v>
      </c>
      <c r="M252" s="119">
        <v>198</v>
      </c>
      <c r="N252" s="189">
        <f t="shared" si="16"/>
        <v>111.86440677966101</v>
      </c>
      <c r="O252" s="362"/>
      <c r="P252" s="199"/>
    </row>
    <row r="253" spans="1:16" ht="53.25" customHeight="1" x14ac:dyDescent="0.35">
      <c r="A253" s="471"/>
      <c r="B253" s="473"/>
      <c r="C253" s="480"/>
      <c r="D253" s="481"/>
      <c r="E253" s="482"/>
      <c r="F253" s="92"/>
      <c r="G253" s="93"/>
      <c r="H253" s="93"/>
      <c r="I253" s="93"/>
      <c r="J253" s="94"/>
      <c r="K253" s="177" t="s">
        <v>161</v>
      </c>
      <c r="L253" s="119">
        <v>57944</v>
      </c>
      <c r="M253" s="119">
        <v>45008</v>
      </c>
      <c r="N253" s="289">
        <f t="shared" si="16"/>
        <v>77.674996548391547</v>
      </c>
      <c r="O253" s="362"/>
      <c r="P253" s="199"/>
    </row>
    <row r="254" spans="1:16" ht="46.5" hidden="1" x14ac:dyDescent="0.35">
      <c r="A254" s="471"/>
      <c r="B254" s="473"/>
      <c r="C254" s="480"/>
      <c r="D254" s="481"/>
      <c r="E254" s="482"/>
      <c r="F254" s="92"/>
      <c r="G254" s="93"/>
      <c r="H254" s="93"/>
      <c r="I254" s="93"/>
      <c r="J254" s="94"/>
      <c r="K254" s="201" t="s">
        <v>162</v>
      </c>
      <c r="L254" s="200">
        <v>0.45200000000000001</v>
      </c>
      <c r="M254" s="200">
        <v>0.49</v>
      </c>
      <c r="N254" s="197">
        <f t="shared" si="16"/>
        <v>108.40707964601771</v>
      </c>
      <c r="O254" s="362"/>
      <c r="P254" s="199"/>
    </row>
    <row r="255" spans="1:16" ht="96" hidden="1" customHeight="1" x14ac:dyDescent="0.35">
      <c r="A255" s="471"/>
      <c r="B255" s="473"/>
      <c r="C255" s="480"/>
      <c r="D255" s="481"/>
      <c r="E255" s="482"/>
      <c r="F255" s="92"/>
      <c r="G255" s="93"/>
      <c r="H255" s="93"/>
      <c r="I255" s="93"/>
      <c r="J255" s="94"/>
      <c r="K255" s="177" t="s">
        <v>163</v>
      </c>
      <c r="L255" s="200">
        <v>0</v>
      </c>
      <c r="M255" s="200">
        <v>0</v>
      </c>
      <c r="N255" s="197" t="e">
        <f t="shared" si="16"/>
        <v>#DIV/0!</v>
      </c>
      <c r="O255" s="362"/>
      <c r="P255" s="199"/>
    </row>
    <row r="256" spans="1:16" ht="409.5" customHeight="1" x14ac:dyDescent="0.35">
      <c r="A256" s="471"/>
      <c r="B256" s="473"/>
      <c r="C256" s="480"/>
      <c r="D256" s="481"/>
      <c r="E256" s="482"/>
      <c r="F256" s="92"/>
      <c r="G256" s="93"/>
      <c r="H256" s="93"/>
      <c r="I256" s="93"/>
      <c r="J256" s="94"/>
      <c r="K256" s="177" t="s">
        <v>162</v>
      </c>
      <c r="L256" s="119">
        <v>1.6</v>
      </c>
      <c r="M256" s="119">
        <v>1.6040000000000001</v>
      </c>
      <c r="N256" s="289">
        <v>108.4</v>
      </c>
      <c r="O256" s="362"/>
      <c r="P256" s="199"/>
    </row>
    <row r="257" spans="1:16" ht="372" customHeight="1" x14ac:dyDescent="0.35">
      <c r="A257" s="471"/>
      <c r="B257" s="473"/>
      <c r="C257" s="480"/>
      <c r="D257" s="481"/>
      <c r="E257" s="482"/>
      <c r="F257" s="92"/>
      <c r="G257" s="93"/>
      <c r="H257" s="93"/>
      <c r="I257" s="93"/>
      <c r="J257" s="94"/>
      <c r="K257" s="177" t="s">
        <v>163</v>
      </c>
      <c r="L257" s="119">
        <v>0</v>
      </c>
      <c r="M257" s="119">
        <v>0</v>
      </c>
      <c r="N257" s="289" t="e">
        <f t="shared" si="16"/>
        <v>#DIV/0!</v>
      </c>
      <c r="O257" s="362"/>
      <c r="P257" s="199"/>
    </row>
    <row r="258" spans="1:16" ht="408.75" customHeight="1" x14ac:dyDescent="0.35">
      <c r="A258" s="471"/>
      <c r="B258" s="473"/>
      <c r="C258" s="480"/>
      <c r="D258" s="481"/>
      <c r="E258" s="482"/>
      <c r="F258" s="92"/>
      <c r="G258" s="93"/>
      <c r="H258" s="93"/>
      <c r="I258" s="93"/>
      <c r="J258" s="94"/>
      <c r="K258" s="177" t="s">
        <v>268</v>
      </c>
      <c r="L258" s="119">
        <v>1.6</v>
      </c>
      <c r="M258" s="119">
        <v>1.6040000000000001</v>
      </c>
      <c r="N258" s="289">
        <f t="shared" si="16"/>
        <v>100.25</v>
      </c>
      <c r="O258" s="362"/>
      <c r="P258" s="199"/>
    </row>
    <row r="259" spans="1:16" s="45" customFormat="1" ht="93" x14ac:dyDescent="0.35">
      <c r="A259" s="471"/>
      <c r="B259" s="473"/>
      <c r="C259" s="480"/>
      <c r="D259" s="481"/>
      <c r="E259" s="482"/>
      <c r="F259" s="92"/>
      <c r="G259" s="93"/>
      <c r="H259" s="93"/>
      <c r="I259" s="93"/>
      <c r="J259" s="94"/>
      <c r="K259" s="177" t="s">
        <v>269</v>
      </c>
      <c r="L259" s="119">
        <v>6200</v>
      </c>
      <c r="M259" s="119">
        <v>6978</v>
      </c>
      <c r="N259" s="289">
        <f t="shared" si="16"/>
        <v>112.54838709677419</v>
      </c>
      <c r="O259" s="362"/>
      <c r="P259" s="199"/>
    </row>
    <row r="260" spans="1:16" s="45" customFormat="1" ht="116.25" x14ac:dyDescent="0.35">
      <c r="A260" s="471"/>
      <c r="B260" s="473"/>
      <c r="C260" s="480"/>
      <c r="D260" s="481"/>
      <c r="E260" s="482"/>
      <c r="F260" s="92"/>
      <c r="G260" s="93"/>
      <c r="H260" s="93"/>
      <c r="I260" s="93"/>
      <c r="J260" s="94"/>
      <c r="K260" s="177" t="s">
        <v>270</v>
      </c>
      <c r="L260" s="119">
        <v>2</v>
      </c>
      <c r="M260" s="119">
        <v>0</v>
      </c>
      <c r="N260" s="289">
        <f t="shared" si="16"/>
        <v>0</v>
      </c>
      <c r="O260" s="362"/>
      <c r="P260" s="199"/>
    </row>
    <row r="261" spans="1:16" s="45" customFormat="1" ht="46.5" x14ac:dyDescent="0.35">
      <c r="A261" s="471"/>
      <c r="B261" s="473"/>
      <c r="C261" s="480"/>
      <c r="D261" s="481"/>
      <c r="E261" s="482"/>
      <c r="F261" s="92"/>
      <c r="G261" s="93"/>
      <c r="H261" s="93"/>
      <c r="I261" s="93"/>
      <c r="J261" s="94"/>
      <c r="K261" s="177" t="s">
        <v>271</v>
      </c>
      <c r="L261" s="119">
        <v>1121</v>
      </c>
      <c r="M261" s="119">
        <v>1040</v>
      </c>
      <c r="N261" s="289">
        <f t="shared" si="16"/>
        <v>92.774308652988395</v>
      </c>
      <c r="O261" s="362"/>
      <c r="P261" s="199"/>
    </row>
    <row r="262" spans="1:16" s="45" customFormat="1" ht="69.75" x14ac:dyDescent="0.35">
      <c r="A262" s="471"/>
      <c r="B262" s="473"/>
      <c r="C262" s="480"/>
      <c r="D262" s="481"/>
      <c r="E262" s="482"/>
      <c r="F262" s="92"/>
      <c r="G262" s="93"/>
      <c r="H262" s="93"/>
      <c r="I262" s="93"/>
      <c r="J262" s="94"/>
      <c r="K262" s="177" t="s">
        <v>164</v>
      </c>
      <c r="L262" s="119">
        <v>98</v>
      </c>
      <c r="M262" s="119">
        <v>97.5</v>
      </c>
      <c r="N262" s="289">
        <f t="shared" si="16"/>
        <v>99.489795918367349</v>
      </c>
      <c r="O262" s="362"/>
      <c r="P262" s="199"/>
    </row>
    <row r="263" spans="1:16" s="45" customFormat="1" ht="93" x14ac:dyDescent="0.35">
      <c r="A263" s="471"/>
      <c r="B263" s="473"/>
      <c r="C263" s="480"/>
      <c r="D263" s="481"/>
      <c r="E263" s="482"/>
      <c r="F263" s="92"/>
      <c r="G263" s="93"/>
      <c r="H263" s="93"/>
      <c r="I263" s="93"/>
      <c r="J263" s="94"/>
      <c r="K263" s="177" t="s">
        <v>272</v>
      </c>
      <c r="L263" s="119">
        <v>0</v>
      </c>
      <c r="M263" s="119">
        <v>0</v>
      </c>
      <c r="N263" s="289">
        <v>0</v>
      </c>
      <c r="O263" s="362"/>
      <c r="P263" s="199"/>
    </row>
    <row r="264" spans="1:16" ht="69.75" x14ac:dyDescent="0.35">
      <c r="A264" s="471"/>
      <c r="B264" s="473"/>
      <c r="C264" s="480"/>
      <c r="D264" s="481"/>
      <c r="E264" s="482"/>
      <c r="F264" s="92"/>
      <c r="G264" s="93"/>
      <c r="H264" s="93"/>
      <c r="I264" s="93"/>
      <c r="J264" s="94"/>
      <c r="K264" s="177" t="s">
        <v>273</v>
      </c>
      <c r="L264" s="119">
        <v>12</v>
      </c>
      <c r="M264" s="119">
        <v>12.8</v>
      </c>
      <c r="N264" s="289">
        <f t="shared" si="16"/>
        <v>106.66666666666667</v>
      </c>
      <c r="O264" s="362"/>
      <c r="P264" s="199"/>
    </row>
    <row r="265" spans="1:16" s="45" customFormat="1" ht="116.25" x14ac:dyDescent="0.35">
      <c r="A265" s="471"/>
      <c r="B265" s="473"/>
      <c r="C265" s="480"/>
      <c r="D265" s="481"/>
      <c r="E265" s="482"/>
      <c r="F265" s="92"/>
      <c r="G265" s="93"/>
      <c r="H265" s="93"/>
      <c r="I265" s="93"/>
      <c r="J265" s="94"/>
      <c r="K265" s="177" t="s">
        <v>274</v>
      </c>
      <c r="L265" s="119">
        <v>2</v>
      </c>
      <c r="M265" s="119">
        <v>0</v>
      </c>
      <c r="N265" s="289">
        <f t="shared" si="16"/>
        <v>0</v>
      </c>
      <c r="O265" s="362"/>
      <c r="P265" s="199"/>
    </row>
    <row r="266" spans="1:16" s="45" customFormat="1" ht="42.75" customHeight="1" x14ac:dyDescent="0.35">
      <c r="A266" s="471"/>
      <c r="B266" s="473"/>
      <c r="C266" s="480"/>
      <c r="D266" s="481"/>
      <c r="E266" s="482"/>
      <c r="F266" s="92"/>
      <c r="G266" s="93"/>
      <c r="H266" s="93"/>
      <c r="I266" s="93"/>
      <c r="J266" s="94"/>
      <c r="K266" s="202" t="s">
        <v>275</v>
      </c>
      <c r="L266" s="119">
        <v>1</v>
      </c>
      <c r="M266" s="119">
        <v>1</v>
      </c>
      <c r="N266" s="289">
        <f t="shared" si="16"/>
        <v>100</v>
      </c>
      <c r="O266" s="362"/>
      <c r="P266" s="199"/>
    </row>
    <row r="267" spans="1:16" s="45" customFormat="1" ht="42.75" customHeight="1" x14ac:dyDescent="0.35">
      <c r="A267" s="471"/>
      <c r="B267" s="473"/>
      <c r="C267" s="480"/>
      <c r="D267" s="481"/>
      <c r="E267" s="482"/>
      <c r="F267" s="92"/>
      <c r="G267" s="93"/>
      <c r="H267" s="93"/>
      <c r="I267" s="93"/>
      <c r="J267" s="94"/>
      <c r="K267" s="202" t="s">
        <v>276</v>
      </c>
      <c r="L267" s="119">
        <v>5</v>
      </c>
      <c r="M267" s="119">
        <v>0</v>
      </c>
      <c r="N267" s="289">
        <f t="shared" si="16"/>
        <v>0</v>
      </c>
      <c r="O267" s="362"/>
      <c r="P267" s="199"/>
    </row>
    <row r="268" spans="1:16" s="45" customFormat="1" ht="42.75" customHeight="1" x14ac:dyDescent="0.35">
      <c r="A268" s="471"/>
      <c r="B268" s="473"/>
      <c r="C268" s="480"/>
      <c r="D268" s="481"/>
      <c r="E268" s="482"/>
      <c r="F268" s="307"/>
      <c r="G268" s="310"/>
      <c r="H268" s="310"/>
      <c r="I268" s="310"/>
      <c r="J268" s="309"/>
      <c r="K268" s="202" t="s">
        <v>213</v>
      </c>
      <c r="L268" s="119">
        <v>0</v>
      </c>
      <c r="M268" s="119">
        <v>0</v>
      </c>
      <c r="N268" s="290" t="e">
        <f t="shared" si="16"/>
        <v>#DIV/0!</v>
      </c>
      <c r="O268" s="362"/>
      <c r="P268" s="308"/>
    </row>
    <row r="269" spans="1:16" s="45" customFormat="1" ht="42.75" customHeight="1" x14ac:dyDescent="0.35">
      <c r="A269" s="471"/>
      <c r="B269" s="473"/>
      <c r="C269" s="480"/>
      <c r="D269" s="481"/>
      <c r="E269" s="482"/>
      <c r="F269" s="307"/>
      <c r="G269" s="310"/>
      <c r="H269" s="310"/>
      <c r="I269" s="310"/>
      <c r="J269" s="309"/>
      <c r="K269" s="202" t="s">
        <v>214</v>
      </c>
      <c r="L269" s="119">
        <v>0</v>
      </c>
      <c r="M269" s="119">
        <v>0</v>
      </c>
      <c r="N269" s="290" t="e">
        <f t="shared" si="16"/>
        <v>#DIV/0!</v>
      </c>
      <c r="O269" s="362"/>
      <c r="P269" s="308"/>
    </row>
    <row r="270" spans="1:16" s="45" customFormat="1" ht="42.75" customHeight="1" x14ac:dyDescent="0.35">
      <c r="A270" s="471"/>
      <c r="B270" s="473"/>
      <c r="C270" s="480"/>
      <c r="D270" s="481"/>
      <c r="E270" s="482"/>
      <c r="F270" s="307"/>
      <c r="G270" s="310"/>
      <c r="H270" s="310"/>
      <c r="I270" s="310"/>
      <c r="J270" s="309"/>
      <c r="K270" s="202" t="s">
        <v>215</v>
      </c>
      <c r="L270" s="119">
        <v>0</v>
      </c>
      <c r="M270" s="119">
        <v>0</v>
      </c>
      <c r="N270" s="290" t="e">
        <f t="shared" si="16"/>
        <v>#DIV/0!</v>
      </c>
      <c r="O270" s="362"/>
      <c r="P270" s="308"/>
    </row>
    <row r="271" spans="1:16" s="45" customFormat="1" ht="81" customHeight="1" x14ac:dyDescent="0.35">
      <c r="A271" s="471"/>
      <c r="B271" s="473"/>
      <c r="C271" s="480"/>
      <c r="D271" s="481"/>
      <c r="E271" s="482"/>
      <c r="F271" s="92"/>
      <c r="G271" s="93"/>
      <c r="H271" s="93"/>
      <c r="I271" s="93"/>
      <c r="J271" s="94"/>
      <c r="K271" s="315" t="s">
        <v>50</v>
      </c>
      <c r="L271" s="119"/>
      <c r="M271" s="119"/>
      <c r="N271" s="289">
        <f>(N246+N247+N248+N249+N250+N251+N252+N253+N256+N258+N259+N260+N261+N262+N263+N264+N265+N266+N267)/23</f>
        <v>77.276228436032639</v>
      </c>
      <c r="O271" s="362"/>
      <c r="P271" s="199"/>
    </row>
    <row r="272" spans="1:16" ht="408.75" hidden="1" customHeight="1" thickBot="1" x14ac:dyDescent="0.4">
      <c r="A272" s="472"/>
      <c r="B272" s="474"/>
      <c r="C272" s="484"/>
      <c r="D272" s="485"/>
      <c r="E272" s="486"/>
      <c r="F272" s="95"/>
      <c r="G272" s="96"/>
      <c r="H272" s="96"/>
      <c r="I272" s="96"/>
      <c r="J272" s="97"/>
      <c r="K272" s="390" t="s">
        <v>50</v>
      </c>
      <c r="L272" s="374"/>
      <c r="M272" s="375"/>
      <c r="N272" s="98" t="e">
        <f>(N246+N247+N248+N249+N250+N251+N252+N253+N254+N256+N257+N259+N260+N262+N264)/23</f>
        <v>#DIV/0!</v>
      </c>
      <c r="O272" s="363"/>
      <c r="P272" s="199"/>
    </row>
    <row r="273" spans="1:16" s="45" customFormat="1" ht="50.25" customHeight="1" thickBot="1" x14ac:dyDescent="0.4">
      <c r="A273" s="309"/>
      <c r="B273" s="332"/>
      <c r="C273" s="307"/>
      <c r="D273" s="310"/>
      <c r="E273" s="309"/>
      <c r="F273" s="310"/>
      <c r="G273" s="310"/>
      <c r="H273" s="310"/>
      <c r="I273" s="310"/>
      <c r="J273" s="310"/>
      <c r="K273" s="216"/>
      <c r="L273" s="303"/>
      <c r="M273" s="304"/>
      <c r="N273" s="204"/>
      <c r="O273" s="302"/>
      <c r="P273" s="308"/>
    </row>
    <row r="274" spans="1:16" s="42" customFormat="1" ht="59.25" customHeight="1" x14ac:dyDescent="0.25">
      <c r="A274" s="491">
        <v>16</v>
      </c>
      <c r="B274" s="337" t="s">
        <v>203</v>
      </c>
      <c r="C274" s="80">
        <v>3</v>
      </c>
      <c r="D274" s="80">
        <v>3</v>
      </c>
      <c r="E274" s="80">
        <f>D274/C274*100</f>
        <v>100</v>
      </c>
      <c r="F274" s="58" t="s">
        <v>6</v>
      </c>
      <c r="G274" s="76">
        <f>G275+G276+G277+G278</f>
        <v>3380.7999999999997</v>
      </c>
      <c r="H274" s="76">
        <f>H275+H276+H277+H278</f>
        <v>3380.7999999999997</v>
      </c>
      <c r="I274" s="55">
        <f>H274/G274*100</f>
        <v>100</v>
      </c>
      <c r="J274" s="61">
        <f>E274/I274*100</f>
        <v>100</v>
      </c>
      <c r="K274" s="123" t="s">
        <v>148</v>
      </c>
      <c r="L274" s="231">
        <v>1.6</v>
      </c>
      <c r="M274" s="223">
        <v>1.754</v>
      </c>
      <c r="N274" s="289">
        <f>M274/L274*100</f>
        <v>109.625</v>
      </c>
      <c r="O274" s="387">
        <f>(N285*J274)/100</f>
        <v>102.1373595505618</v>
      </c>
      <c r="P274" s="381" t="s">
        <v>58</v>
      </c>
    </row>
    <row r="275" spans="1:16" s="42" customFormat="1" ht="56.25" customHeight="1" x14ac:dyDescent="0.35">
      <c r="A275" s="491"/>
      <c r="B275" s="338"/>
      <c r="C275" s="364"/>
      <c r="D275" s="478"/>
      <c r="E275" s="479"/>
      <c r="F275" s="68" t="s">
        <v>53</v>
      </c>
      <c r="G275" s="230">
        <v>1592.7</v>
      </c>
      <c r="H275" s="230">
        <v>1592.7</v>
      </c>
      <c r="I275" s="55">
        <f>H275/G275*100</f>
        <v>100</v>
      </c>
      <c r="J275" s="56">
        <f>E275/I275*100</f>
        <v>0</v>
      </c>
      <c r="K275" s="99" t="s">
        <v>149</v>
      </c>
      <c r="L275" s="221">
        <v>35.6</v>
      </c>
      <c r="M275" s="223">
        <v>35.978000000000002</v>
      </c>
      <c r="N275" s="289">
        <f t="shared" ref="N275:N278" si="17">M275/L275*100</f>
        <v>101.06179775280899</v>
      </c>
      <c r="O275" s="388"/>
      <c r="P275" s="356"/>
    </row>
    <row r="276" spans="1:16" s="42" customFormat="1" ht="43.5" customHeight="1" x14ac:dyDescent="0.35">
      <c r="A276" s="491"/>
      <c r="B276" s="338"/>
      <c r="C276" s="480"/>
      <c r="D276" s="481"/>
      <c r="E276" s="482"/>
      <c r="F276" s="68" t="s">
        <v>52</v>
      </c>
      <c r="G276" s="230">
        <v>1690.5</v>
      </c>
      <c r="H276" s="230">
        <v>1690.5</v>
      </c>
      <c r="I276" s="55">
        <f>H276/G276*100</f>
        <v>100</v>
      </c>
      <c r="J276" s="56">
        <f>E276/I276*100</f>
        <v>0</v>
      </c>
      <c r="K276" s="99" t="s">
        <v>150</v>
      </c>
      <c r="L276" s="221">
        <v>24</v>
      </c>
      <c r="M276" s="223">
        <v>24</v>
      </c>
      <c r="N276" s="287">
        <f t="shared" si="17"/>
        <v>100</v>
      </c>
      <c r="O276" s="388"/>
      <c r="P276" s="356"/>
    </row>
    <row r="277" spans="1:16" s="42" customFormat="1" ht="116.25" x14ac:dyDescent="0.35">
      <c r="A277" s="491"/>
      <c r="B277" s="338"/>
      <c r="C277" s="480"/>
      <c r="D277" s="481"/>
      <c r="E277" s="482"/>
      <c r="F277" s="68" t="s">
        <v>54</v>
      </c>
      <c r="G277" s="69">
        <v>97.6</v>
      </c>
      <c r="H277" s="69">
        <v>97.6</v>
      </c>
      <c r="I277" s="55">
        <f>H277/G277*100</f>
        <v>100</v>
      </c>
      <c r="J277" s="56">
        <f>E277/I277*100</f>
        <v>0</v>
      </c>
      <c r="K277" s="99" t="s">
        <v>151</v>
      </c>
      <c r="L277" s="221">
        <v>4.25</v>
      </c>
      <c r="M277" s="222">
        <v>4.25</v>
      </c>
      <c r="N277" s="287">
        <f t="shared" si="17"/>
        <v>100</v>
      </c>
      <c r="O277" s="388"/>
      <c r="P277" s="356"/>
    </row>
    <row r="278" spans="1:16" s="42" customFormat="1" ht="139.5" x14ac:dyDescent="0.25">
      <c r="A278" s="491"/>
      <c r="B278" s="338"/>
      <c r="C278" s="480"/>
      <c r="D278" s="481"/>
      <c r="E278" s="482"/>
      <c r="F278" s="74" t="s">
        <v>55</v>
      </c>
      <c r="G278" s="69"/>
      <c r="H278" s="69"/>
      <c r="I278" s="55" t="e">
        <f>H278/G278*100</f>
        <v>#DIV/0!</v>
      </c>
      <c r="J278" s="56" t="e">
        <f>E278/I278*100</f>
        <v>#DIV/0!</v>
      </c>
      <c r="K278" s="203" t="s">
        <v>152</v>
      </c>
      <c r="L278" s="221">
        <v>3.8</v>
      </c>
      <c r="M278" s="222">
        <v>3.8</v>
      </c>
      <c r="N278" s="287">
        <f t="shared" si="17"/>
        <v>100</v>
      </c>
      <c r="O278" s="388"/>
      <c r="P278" s="356"/>
    </row>
    <row r="279" spans="1:16" s="42" customFormat="1" ht="24.75" customHeight="1" x14ac:dyDescent="0.35">
      <c r="A279" s="491"/>
      <c r="B279" s="338"/>
      <c r="C279" s="480"/>
      <c r="D279" s="481"/>
      <c r="E279" s="482"/>
      <c r="F279" s="89"/>
      <c r="G279" s="90"/>
      <c r="H279" s="90"/>
      <c r="I279" s="90"/>
      <c r="J279" s="91"/>
      <c r="K279" s="148">
        <v>6</v>
      </c>
      <c r="L279" s="75"/>
      <c r="M279" s="75"/>
      <c r="N279" s="121" t="e">
        <f t="shared" ref="N279:N284" si="18">M279/L279*100</f>
        <v>#DIV/0!</v>
      </c>
      <c r="O279" s="388"/>
      <c r="P279" s="356"/>
    </row>
    <row r="280" spans="1:16" s="42" customFormat="1" ht="23.25" x14ac:dyDescent="0.35">
      <c r="A280" s="491"/>
      <c r="B280" s="338"/>
      <c r="C280" s="480"/>
      <c r="D280" s="481"/>
      <c r="E280" s="482"/>
      <c r="F280" s="92"/>
      <c r="G280" s="93"/>
      <c r="H280" s="93"/>
      <c r="I280" s="93"/>
      <c r="J280" s="94"/>
      <c r="K280" s="148">
        <v>7</v>
      </c>
      <c r="L280" s="75"/>
      <c r="M280" s="75"/>
      <c r="N280" s="121" t="e">
        <f t="shared" si="18"/>
        <v>#DIV/0!</v>
      </c>
      <c r="O280" s="388"/>
      <c r="P280" s="356"/>
    </row>
    <row r="281" spans="1:16" s="42" customFormat="1" ht="23.25" x14ac:dyDescent="0.35">
      <c r="A281" s="491"/>
      <c r="B281" s="338"/>
      <c r="C281" s="480"/>
      <c r="D281" s="481"/>
      <c r="E281" s="482"/>
      <c r="F281" s="92"/>
      <c r="G281" s="93"/>
      <c r="H281" s="93"/>
      <c r="I281" s="93"/>
      <c r="J281" s="94"/>
      <c r="K281" s="148">
        <v>8</v>
      </c>
      <c r="L281" s="75"/>
      <c r="M281" s="75"/>
      <c r="N281" s="121" t="e">
        <f t="shared" si="18"/>
        <v>#DIV/0!</v>
      </c>
      <c r="O281" s="388"/>
      <c r="P281" s="356"/>
    </row>
    <row r="282" spans="1:16" s="42" customFormat="1" ht="23.25" x14ac:dyDescent="0.35">
      <c r="A282" s="491"/>
      <c r="B282" s="338"/>
      <c r="C282" s="480"/>
      <c r="D282" s="481"/>
      <c r="E282" s="482"/>
      <c r="F282" s="92"/>
      <c r="G282" s="93"/>
      <c r="H282" s="93"/>
      <c r="I282" s="93"/>
      <c r="J282" s="94"/>
      <c r="K282" s="148">
        <v>9</v>
      </c>
      <c r="L282" s="75"/>
      <c r="M282" s="75"/>
      <c r="N282" s="121" t="e">
        <f t="shared" si="18"/>
        <v>#DIV/0!</v>
      </c>
      <c r="O282" s="388"/>
      <c r="P282" s="356"/>
    </row>
    <row r="283" spans="1:16" s="42" customFormat="1" ht="23.25" x14ac:dyDescent="0.35">
      <c r="A283" s="491"/>
      <c r="B283" s="338"/>
      <c r="C283" s="480"/>
      <c r="D283" s="481"/>
      <c r="E283" s="482"/>
      <c r="F283" s="92"/>
      <c r="G283" s="93"/>
      <c r="H283" s="93"/>
      <c r="I283" s="93"/>
      <c r="J283" s="94"/>
      <c r="K283" s="148">
        <v>10</v>
      </c>
      <c r="L283" s="75"/>
      <c r="M283" s="75"/>
      <c r="N283" s="121" t="e">
        <f t="shared" si="18"/>
        <v>#DIV/0!</v>
      </c>
      <c r="O283" s="388"/>
      <c r="P283" s="356"/>
    </row>
    <row r="284" spans="1:16" s="42" customFormat="1" ht="23.25" x14ac:dyDescent="0.35">
      <c r="A284" s="491"/>
      <c r="B284" s="338"/>
      <c r="C284" s="480"/>
      <c r="D284" s="481"/>
      <c r="E284" s="482"/>
      <c r="F284" s="92"/>
      <c r="G284" s="93"/>
      <c r="H284" s="93"/>
      <c r="I284" s="93"/>
      <c r="J284" s="94"/>
      <c r="K284" s="187"/>
      <c r="L284" s="75"/>
      <c r="M284" s="75"/>
      <c r="N284" s="121" t="e">
        <f t="shared" si="18"/>
        <v>#DIV/0!</v>
      </c>
      <c r="O284" s="388"/>
      <c r="P284" s="356"/>
    </row>
    <row r="285" spans="1:16" s="42" customFormat="1" ht="23.25" x14ac:dyDescent="0.35">
      <c r="A285" s="459"/>
      <c r="B285" s="338"/>
      <c r="C285" s="480"/>
      <c r="D285" s="483"/>
      <c r="E285" s="482"/>
      <c r="F285" s="92"/>
      <c r="G285" s="93"/>
      <c r="H285" s="93"/>
      <c r="I285" s="93"/>
      <c r="J285" s="94"/>
      <c r="K285" s="373" t="s">
        <v>50</v>
      </c>
      <c r="L285" s="391"/>
      <c r="M285" s="392"/>
      <c r="N285" s="204">
        <f>SUM(N274:N278)/5</f>
        <v>102.1373595505618</v>
      </c>
      <c r="O285" s="389"/>
      <c r="P285" s="382"/>
    </row>
    <row r="286" spans="1:16" s="45" customFormat="1" ht="67.5" x14ac:dyDescent="0.25">
      <c r="A286" s="459">
        <v>17</v>
      </c>
      <c r="B286" s="337" t="s">
        <v>184</v>
      </c>
      <c r="C286" s="206">
        <v>16</v>
      </c>
      <c r="D286" s="206">
        <v>16</v>
      </c>
      <c r="E286" s="206">
        <v>100</v>
      </c>
      <c r="F286" s="58" t="s">
        <v>6</v>
      </c>
      <c r="G286" s="55">
        <f>G287+G288+G289+G290</f>
        <v>50</v>
      </c>
      <c r="H286" s="55">
        <f>H287+H288+H289+H290</f>
        <v>86.4</v>
      </c>
      <c r="I286" s="55">
        <f>H286/G286*100</f>
        <v>172.8</v>
      </c>
      <c r="J286" s="61">
        <f>E286/I286*100</f>
        <v>57.870370370370374</v>
      </c>
      <c r="K286" s="73" t="s">
        <v>176</v>
      </c>
      <c r="L286" s="207">
        <v>64.5</v>
      </c>
      <c r="M286" s="207">
        <v>97.8</v>
      </c>
      <c r="N286" s="317">
        <f>M286/L286*100</f>
        <v>151.62790697674419</v>
      </c>
      <c r="O286" s="209">
        <f>N321*J286/100</f>
        <v>81.652019402387452</v>
      </c>
      <c r="P286" s="333" t="s">
        <v>57</v>
      </c>
    </row>
    <row r="287" spans="1:16" s="45" customFormat="1" ht="408.75" customHeight="1" x14ac:dyDescent="0.25">
      <c r="A287" s="460"/>
      <c r="B287" s="338"/>
      <c r="C287" s="492" t="s">
        <v>183</v>
      </c>
      <c r="D287" s="493"/>
      <c r="E287" s="494"/>
      <c r="F287" s="57" t="s">
        <v>53</v>
      </c>
      <c r="G287" s="59"/>
      <c r="H287" s="59"/>
      <c r="I287" s="55" t="e">
        <f>H287/G287*100</f>
        <v>#DIV/0!</v>
      </c>
      <c r="J287" s="56" t="e">
        <f>E287/I287*100</f>
        <v>#DIV/0!</v>
      </c>
      <c r="K287" s="73" t="s">
        <v>177</v>
      </c>
      <c r="L287" s="207">
        <v>41.9</v>
      </c>
      <c r="M287" s="207">
        <v>96.9</v>
      </c>
      <c r="N287" s="321">
        <f t="shared" ref="N287:N292" si="19">M287/L287*100</f>
        <v>231.26491646778047</v>
      </c>
      <c r="O287" s="211"/>
      <c r="P287" s="210"/>
    </row>
    <row r="288" spans="1:16" s="45" customFormat="1" ht="101.25" thickBot="1" x14ac:dyDescent="0.3">
      <c r="A288" s="460"/>
      <c r="B288" s="338"/>
      <c r="C288" s="495"/>
      <c r="D288" s="496"/>
      <c r="E288" s="497"/>
      <c r="F288" s="57" t="s">
        <v>52</v>
      </c>
      <c r="G288" s="59"/>
      <c r="H288" s="59"/>
      <c r="I288" s="55" t="e">
        <f>H288/G288*100</f>
        <v>#DIV/0!</v>
      </c>
      <c r="J288" s="56" t="e">
        <f>E288/I288*100</f>
        <v>#DIV/0!</v>
      </c>
      <c r="K288" s="73" t="s">
        <v>178</v>
      </c>
      <c r="L288" s="207">
        <v>60.8</v>
      </c>
      <c r="M288" s="207">
        <v>98</v>
      </c>
      <c r="N288" s="317">
        <f t="shared" si="19"/>
        <v>161.18421052631581</v>
      </c>
      <c r="O288" s="211"/>
      <c r="P288" s="210"/>
    </row>
    <row r="289" spans="1:16" s="45" customFormat="1" ht="80.25" thickBot="1" x14ac:dyDescent="0.3">
      <c r="A289" s="460"/>
      <c r="B289" s="338"/>
      <c r="C289" s="495"/>
      <c r="D289" s="496"/>
      <c r="E289" s="497"/>
      <c r="F289" s="57" t="s">
        <v>54</v>
      </c>
      <c r="G289" s="59">
        <v>50</v>
      </c>
      <c r="H289" s="59">
        <v>86.4</v>
      </c>
      <c r="I289" s="55">
        <f>H289/G289*100</f>
        <v>172.8</v>
      </c>
      <c r="J289" s="56">
        <f>E289/I289*100</f>
        <v>0</v>
      </c>
      <c r="K289" s="212" t="s">
        <v>179</v>
      </c>
      <c r="L289" s="213">
        <v>88.9</v>
      </c>
      <c r="M289" s="207">
        <v>99.2</v>
      </c>
      <c r="N289" s="317">
        <f t="shared" si="19"/>
        <v>111.58605174353204</v>
      </c>
      <c r="O289" s="211"/>
      <c r="P289" s="210"/>
    </row>
    <row r="290" spans="1:16" s="45" customFormat="1" ht="108.75" thickBot="1" x14ac:dyDescent="0.3">
      <c r="A290" s="460"/>
      <c r="B290" s="338"/>
      <c r="C290" s="495"/>
      <c r="D290" s="496"/>
      <c r="E290" s="497"/>
      <c r="F290" s="58" t="s">
        <v>55</v>
      </c>
      <c r="G290" s="59"/>
      <c r="H290" s="59"/>
      <c r="I290" s="55" t="e">
        <f>H290/G290*100</f>
        <v>#DIV/0!</v>
      </c>
      <c r="J290" s="56" t="e">
        <f>E290/I290*100</f>
        <v>#DIV/0!</v>
      </c>
      <c r="K290" s="214" t="s">
        <v>180</v>
      </c>
      <c r="L290" s="215">
        <v>82.2</v>
      </c>
      <c r="M290" s="207">
        <v>95.7</v>
      </c>
      <c r="N290" s="317">
        <f t="shared" si="19"/>
        <v>116.42335766423358</v>
      </c>
      <c r="O290" s="211"/>
      <c r="P290" s="210"/>
    </row>
    <row r="291" spans="1:16" s="45" customFormat="1" ht="45.75" thickBot="1" x14ac:dyDescent="0.3">
      <c r="A291" s="460"/>
      <c r="B291" s="338"/>
      <c r="C291" s="495"/>
      <c r="D291" s="496"/>
      <c r="E291" s="497"/>
      <c r="F291" s="58"/>
      <c r="G291" s="59"/>
      <c r="H291" s="59"/>
      <c r="I291" s="55"/>
      <c r="J291" s="56"/>
      <c r="K291" s="214" t="s">
        <v>181</v>
      </c>
      <c r="L291" s="215">
        <v>85.7</v>
      </c>
      <c r="M291" s="207">
        <v>97</v>
      </c>
      <c r="N291" s="317">
        <f t="shared" si="19"/>
        <v>113.18553092182032</v>
      </c>
      <c r="O291" s="211"/>
      <c r="P291" s="210"/>
    </row>
    <row r="292" spans="1:16" s="45" customFormat="1" ht="45.75" thickBot="1" x14ac:dyDescent="0.3">
      <c r="A292" s="460"/>
      <c r="B292" s="338"/>
      <c r="C292" s="495"/>
      <c r="D292" s="496"/>
      <c r="E292" s="497"/>
      <c r="F292" s="58"/>
      <c r="G292" s="59"/>
      <c r="H292" s="59"/>
      <c r="I292" s="55"/>
      <c r="J292" s="56"/>
      <c r="K292" s="214" t="s">
        <v>182</v>
      </c>
      <c r="L292" s="215">
        <v>96.2</v>
      </c>
      <c r="M292" s="207">
        <v>98.5</v>
      </c>
      <c r="N292" s="317">
        <f t="shared" si="19"/>
        <v>102.39085239085239</v>
      </c>
      <c r="O292" s="211"/>
      <c r="P292" s="210"/>
    </row>
    <row r="293" spans="1:16" s="45" customFormat="1" ht="23.25" x14ac:dyDescent="0.25">
      <c r="A293" s="460"/>
      <c r="B293" s="338"/>
      <c r="C293" s="495"/>
      <c r="D293" s="496"/>
      <c r="E293" s="497"/>
      <c r="F293" s="58"/>
      <c r="G293" s="59"/>
      <c r="H293" s="59"/>
      <c r="I293" s="55"/>
      <c r="J293" s="56"/>
      <c r="K293" s="73"/>
      <c r="L293" s="73"/>
      <c r="M293" s="73"/>
      <c r="N293" s="208"/>
      <c r="O293" s="211"/>
      <c r="P293" s="210"/>
    </row>
    <row r="294" spans="1:16" s="45" customFormat="1" ht="23.25" x14ac:dyDescent="0.25">
      <c r="A294" s="460"/>
      <c r="B294" s="338"/>
      <c r="C294" s="495"/>
      <c r="D294" s="496"/>
      <c r="E294" s="497"/>
      <c r="F294" s="58"/>
      <c r="G294" s="59"/>
      <c r="H294" s="59"/>
      <c r="I294" s="55"/>
      <c r="J294" s="56"/>
      <c r="K294" s="73"/>
      <c r="L294" s="73"/>
      <c r="M294" s="73"/>
      <c r="N294" s="208"/>
      <c r="O294" s="211"/>
      <c r="P294" s="210"/>
    </row>
    <row r="295" spans="1:16" s="45" customFormat="1" ht="23.25" x14ac:dyDescent="0.25">
      <c r="A295" s="460"/>
      <c r="B295" s="338"/>
      <c r="C295" s="495"/>
      <c r="D295" s="496"/>
      <c r="E295" s="497"/>
      <c r="F295" s="58"/>
      <c r="G295" s="59"/>
      <c r="H295" s="59"/>
      <c r="I295" s="55"/>
      <c r="J295" s="56"/>
      <c r="K295" s="73"/>
      <c r="L295" s="73"/>
      <c r="M295" s="73"/>
      <c r="N295" s="208"/>
      <c r="O295" s="211"/>
      <c r="P295" s="210"/>
    </row>
    <row r="296" spans="1:16" s="45" customFormat="1" ht="23.25" x14ac:dyDescent="0.25">
      <c r="A296" s="460"/>
      <c r="B296" s="338"/>
      <c r="C296" s="495"/>
      <c r="D296" s="496"/>
      <c r="E296" s="497"/>
      <c r="F296" s="58"/>
      <c r="G296" s="59"/>
      <c r="H296" s="59"/>
      <c r="I296" s="55"/>
      <c r="J296" s="56"/>
      <c r="K296" s="73"/>
      <c r="L296" s="73"/>
      <c r="M296" s="73"/>
      <c r="N296" s="208"/>
      <c r="O296" s="211"/>
      <c r="P296" s="210"/>
    </row>
    <row r="297" spans="1:16" s="45" customFormat="1" ht="23.25" x14ac:dyDescent="0.25">
      <c r="A297" s="460"/>
      <c r="B297" s="338"/>
      <c r="C297" s="495"/>
      <c r="D297" s="496"/>
      <c r="E297" s="497"/>
      <c r="F297" s="58"/>
      <c r="G297" s="59"/>
      <c r="H297" s="59"/>
      <c r="I297" s="55"/>
      <c r="J297" s="56"/>
      <c r="K297" s="73"/>
      <c r="L297" s="73"/>
      <c r="M297" s="73"/>
      <c r="N297" s="208"/>
      <c r="O297" s="211"/>
      <c r="P297" s="210"/>
    </row>
    <row r="298" spans="1:16" s="45" customFormat="1" ht="23.25" x14ac:dyDescent="0.25">
      <c r="A298" s="460"/>
      <c r="B298" s="338"/>
      <c r="C298" s="495"/>
      <c r="D298" s="496"/>
      <c r="E298" s="497"/>
      <c r="F298" s="58"/>
      <c r="G298" s="59"/>
      <c r="H298" s="59"/>
      <c r="I298" s="55"/>
      <c r="J298" s="56"/>
      <c r="K298" s="73"/>
      <c r="L298" s="73"/>
      <c r="M298" s="73"/>
      <c r="N298" s="208"/>
      <c r="O298" s="211"/>
      <c r="P298" s="210"/>
    </row>
    <row r="299" spans="1:16" s="45" customFormat="1" ht="23.25" x14ac:dyDescent="0.25">
      <c r="A299" s="460"/>
      <c r="B299" s="338"/>
      <c r="C299" s="495"/>
      <c r="D299" s="496"/>
      <c r="E299" s="497"/>
      <c r="F299" s="58"/>
      <c r="G299" s="59"/>
      <c r="H299" s="59"/>
      <c r="I299" s="55"/>
      <c r="J299" s="56"/>
      <c r="K299" s="73"/>
      <c r="L299" s="73"/>
      <c r="M299" s="73"/>
      <c r="N299" s="208"/>
      <c r="O299" s="211"/>
      <c r="P299" s="210"/>
    </row>
    <row r="300" spans="1:16" s="45" customFormat="1" ht="23.25" x14ac:dyDescent="0.25">
      <c r="A300" s="460"/>
      <c r="B300" s="338"/>
      <c r="C300" s="495"/>
      <c r="D300" s="496"/>
      <c r="E300" s="497"/>
      <c r="F300" s="58"/>
      <c r="G300" s="59"/>
      <c r="H300" s="59"/>
      <c r="I300" s="55"/>
      <c r="J300" s="56"/>
      <c r="K300" s="73"/>
      <c r="L300" s="73"/>
      <c r="M300" s="73"/>
      <c r="N300" s="208"/>
      <c r="O300" s="211"/>
      <c r="P300" s="210"/>
    </row>
    <row r="301" spans="1:16" s="45" customFormat="1" ht="23.25" x14ac:dyDescent="0.25">
      <c r="A301" s="460"/>
      <c r="B301" s="338"/>
      <c r="C301" s="495"/>
      <c r="D301" s="496"/>
      <c r="E301" s="497"/>
      <c r="F301" s="58"/>
      <c r="G301" s="59"/>
      <c r="H301" s="59"/>
      <c r="I301" s="55"/>
      <c r="J301" s="56"/>
      <c r="K301" s="73"/>
      <c r="L301" s="73"/>
      <c r="M301" s="73"/>
      <c r="N301" s="208"/>
      <c r="O301" s="211"/>
      <c r="P301" s="210"/>
    </row>
    <row r="302" spans="1:16" s="45" customFormat="1" ht="23.25" x14ac:dyDescent="0.25">
      <c r="A302" s="460"/>
      <c r="B302" s="338"/>
      <c r="C302" s="495"/>
      <c r="D302" s="496"/>
      <c r="E302" s="497"/>
      <c r="F302" s="58"/>
      <c r="G302" s="59"/>
      <c r="H302" s="59"/>
      <c r="I302" s="55"/>
      <c r="J302" s="56"/>
      <c r="K302" s="73"/>
      <c r="L302" s="73"/>
      <c r="M302" s="73"/>
      <c r="N302" s="208"/>
      <c r="O302" s="211"/>
      <c r="P302" s="210"/>
    </row>
    <row r="303" spans="1:16" s="45" customFormat="1" ht="23.25" x14ac:dyDescent="0.25">
      <c r="A303" s="460"/>
      <c r="B303" s="338"/>
      <c r="C303" s="495"/>
      <c r="D303" s="496"/>
      <c r="E303" s="497"/>
      <c r="F303" s="58"/>
      <c r="G303" s="59"/>
      <c r="H303" s="59"/>
      <c r="I303" s="55"/>
      <c r="J303" s="56"/>
      <c r="K303" s="73"/>
      <c r="L303" s="73"/>
      <c r="M303" s="73"/>
      <c r="N303" s="208"/>
      <c r="O303" s="211"/>
      <c r="P303" s="210"/>
    </row>
    <row r="304" spans="1:16" s="45" customFormat="1" ht="23.25" x14ac:dyDescent="0.25">
      <c r="A304" s="460"/>
      <c r="B304" s="338"/>
      <c r="C304" s="495"/>
      <c r="D304" s="496"/>
      <c r="E304" s="497"/>
      <c r="F304" s="58"/>
      <c r="G304" s="59"/>
      <c r="H304" s="59"/>
      <c r="I304" s="55"/>
      <c r="J304" s="56"/>
      <c r="K304" s="73"/>
      <c r="L304" s="73"/>
      <c r="M304" s="73"/>
      <c r="N304" s="208"/>
      <c r="O304" s="211"/>
      <c r="P304" s="210"/>
    </row>
    <row r="305" spans="1:16" s="45" customFormat="1" ht="23.25" x14ac:dyDescent="0.25">
      <c r="A305" s="460"/>
      <c r="B305" s="338"/>
      <c r="C305" s="495"/>
      <c r="D305" s="496"/>
      <c r="E305" s="497"/>
      <c r="F305" s="58"/>
      <c r="G305" s="59"/>
      <c r="H305" s="59"/>
      <c r="I305" s="55"/>
      <c r="J305" s="56"/>
      <c r="K305" s="73"/>
      <c r="L305" s="73"/>
      <c r="M305" s="73"/>
      <c r="N305" s="208"/>
      <c r="O305" s="211"/>
      <c r="P305" s="210"/>
    </row>
    <row r="306" spans="1:16" s="45" customFormat="1" ht="23.25" x14ac:dyDescent="0.25">
      <c r="A306" s="460"/>
      <c r="B306" s="338"/>
      <c r="C306" s="495"/>
      <c r="D306" s="496"/>
      <c r="E306" s="497"/>
      <c r="F306" s="58"/>
      <c r="G306" s="59"/>
      <c r="H306" s="59"/>
      <c r="I306" s="55"/>
      <c r="J306" s="56"/>
      <c r="K306" s="216"/>
      <c r="L306" s="73"/>
      <c r="M306" s="73"/>
      <c r="N306" s="208"/>
      <c r="O306" s="211"/>
      <c r="P306" s="210"/>
    </row>
    <row r="307" spans="1:16" s="45" customFormat="1" ht="23.25" x14ac:dyDescent="0.25">
      <c r="A307" s="460"/>
      <c r="B307" s="338"/>
      <c r="C307" s="495"/>
      <c r="D307" s="496"/>
      <c r="E307" s="497"/>
      <c r="F307" s="58"/>
      <c r="G307" s="59"/>
      <c r="H307" s="59"/>
      <c r="I307" s="55"/>
      <c r="J307" s="56"/>
      <c r="K307" s="216"/>
      <c r="L307" s="73"/>
      <c r="M307" s="73"/>
      <c r="N307" s="208"/>
      <c r="O307" s="211"/>
      <c r="P307" s="210"/>
    </row>
    <row r="308" spans="1:16" s="45" customFormat="1" ht="23.25" x14ac:dyDescent="0.25">
      <c r="A308" s="460"/>
      <c r="B308" s="338"/>
      <c r="C308" s="495"/>
      <c r="D308" s="496"/>
      <c r="E308" s="497"/>
      <c r="F308" s="58"/>
      <c r="G308" s="59"/>
      <c r="H308" s="59"/>
      <c r="I308" s="55"/>
      <c r="J308" s="56"/>
      <c r="K308" s="216"/>
      <c r="L308" s="73"/>
      <c r="M308" s="73"/>
      <c r="N308" s="208"/>
      <c r="O308" s="211"/>
      <c r="P308" s="210"/>
    </row>
    <row r="309" spans="1:16" s="45" customFormat="1" ht="23.25" x14ac:dyDescent="0.25">
      <c r="A309" s="460"/>
      <c r="B309" s="338"/>
      <c r="C309" s="495"/>
      <c r="D309" s="496"/>
      <c r="E309" s="497"/>
      <c r="F309" s="58"/>
      <c r="G309" s="59"/>
      <c r="H309" s="59"/>
      <c r="I309" s="55"/>
      <c r="J309" s="56"/>
      <c r="K309" s="216"/>
      <c r="L309" s="73"/>
      <c r="M309" s="73"/>
      <c r="N309" s="208"/>
      <c r="O309" s="211"/>
      <c r="P309" s="210"/>
    </row>
    <row r="310" spans="1:16" s="45" customFormat="1" ht="23.25" x14ac:dyDescent="0.25">
      <c r="A310" s="460"/>
      <c r="B310" s="338"/>
      <c r="C310" s="495"/>
      <c r="D310" s="496"/>
      <c r="E310" s="497"/>
      <c r="F310" s="58"/>
      <c r="G310" s="59"/>
      <c r="H310" s="59"/>
      <c r="I310" s="55"/>
      <c r="J310" s="56"/>
      <c r="K310" s="216"/>
      <c r="L310" s="73"/>
      <c r="M310" s="73"/>
      <c r="N310" s="208"/>
      <c r="O310" s="211"/>
      <c r="P310" s="210"/>
    </row>
    <row r="311" spans="1:16" s="45" customFormat="1" ht="23.25" x14ac:dyDescent="0.25">
      <c r="A311" s="460"/>
      <c r="B311" s="338"/>
      <c r="C311" s="495"/>
      <c r="D311" s="496"/>
      <c r="E311" s="497"/>
      <c r="F311" s="58"/>
      <c r="G311" s="59"/>
      <c r="H311" s="59"/>
      <c r="I311" s="55"/>
      <c r="J311" s="56"/>
      <c r="K311" s="216"/>
      <c r="L311" s="73"/>
      <c r="M311" s="73"/>
      <c r="N311" s="208"/>
      <c r="O311" s="211"/>
      <c r="P311" s="210"/>
    </row>
    <row r="312" spans="1:16" s="45" customFormat="1" ht="23.25" x14ac:dyDescent="0.25">
      <c r="A312" s="460"/>
      <c r="B312" s="338"/>
      <c r="C312" s="495"/>
      <c r="D312" s="496"/>
      <c r="E312" s="497"/>
      <c r="F312" s="58"/>
      <c r="G312" s="59"/>
      <c r="H312" s="59"/>
      <c r="I312" s="55"/>
      <c r="J312" s="56"/>
      <c r="K312" s="216"/>
      <c r="L312" s="73"/>
      <c r="M312" s="73"/>
      <c r="N312" s="208"/>
      <c r="O312" s="211"/>
      <c r="P312" s="210"/>
    </row>
    <row r="313" spans="1:16" s="45" customFormat="1" ht="23.25" x14ac:dyDescent="0.25">
      <c r="A313" s="460"/>
      <c r="B313" s="338"/>
      <c r="C313" s="495"/>
      <c r="D313" s="496"/>
      <c r="E313" s="497"/>
      <c r="F313" s="58"/>
      <c r="G313" s="59"/>
      <c r="H313" s="59"/>
      <c r="I313" s="55"/>
      <c r="J313" s="56"/>
      <c r="K313" s="216"/>
      <c r="L313" s="73"/>
      <c r="M313" s="73"/>
      <c r="N313" s="208"/>
      <c r="O313" s="211"/>
      <c r="P313" s="210"/>
    </row>
    <row r="314" spans="1:16" s="45" customFormat="1" ht="23.25" x14ac:dyDescent="0.25">
      <c r="A314" s="460"/>
      <c r="B314" s="338"/>
      <c r="C314" s="495"/>
      <c r="D314" s="496"/>
      <c r="E314" s="497"/>
      <c r="F314" s="58"/>
      <c r="G314" s="59"/>
      <c r="H314" s="59"/>
      <c r="I314" s="55"/>
      <c r="J314" s="56"/>
      <c r="K314" s="216"/>
      <c r="L314" s="73"/>
      <c r="M314" s="73"/>
      <c r="N314" s="208"/>
      <c r="O314" s="211"/>
      <c r="P314" s="210"/>
    </row>
    <row r="315" spans="1:16" s="45" customFormat="1" ht="23.25" x14ac:dyDescent="0.25">
      <c r="A315" s="460"/>
      <c r="B315" s="338"/>
      <c r="C315" s="495"/>
      <c r="D315" s="496"/>
      <c r="E315" s="497"/>
      <c r="F315" s="58"/>
      <c r="G315" s="59"/>
      <c r="H315" s="59"/>
      <c r="I315" s="55"/>
      <c r="J315" s="56"/>
      <c r="K315" s="216"/>
      <c r="L315" s="73"/>
      <c r="M315" s="73"/>
      <c r="N315" s="208"/>
      <c r="O315" s="211"/>
      <c r="P315" s="210"/>
    </row>
    <row r="316" spans="1:16" s="45" customFormat="1" ht="23.25" x14ac:dyDescent="0.25">
      <c r="A316" s="460"/>
      <c r="B316" s="338"/>
      <c r="C316" s="495"/>
      <c r="D316" s="496"/>
      <c r="E316" s="497"/>
      <c r="F316" s="58"/>
      <c r="G316" s="59"/>
      <c r="H316" s="59"/>
      <c r="I316" s="55"/>
      <c r="J316" s="56"/>
      <c r="K316" s="216"/>
      <c r="L316" s="73"/>
      <c r="M316" s="73"/>
      <c r="N316" s="208"/>
      <c r="O316" s="211"/>
      <c r="P316" s="210"/>
    </row>
    <row r="317" spans="1:16" s="45" customFormat="1" ht="23.25" x14ac:dyDescent="0.25">
      <c r="A317" s="460"/>
      <c r="B317" s="338"/>
      <c r="C317" s="495"/>
      <c r="D317" s="496"/>
      <c r="E317" s="497"/>
      <c r="F317" s="58"/>
      <c r="G317" s="59"/>
      <c r="H317" s="59"/>
      <c r="I317" s="55"/>
      <c r="J317" s="56"/>
      <c r="K317" s="216"/>
      <c r="L317" s="73"/>
      <c r="M317" s="73"/>
      <c r="N317" s="208"/>
      <c r="O317" s="211"/>
      <c r="P317" s="210"/>
    </row>
    <row r="318" spans="1:16" s="45" customFormat="1" ht="23.25" x14ac:dyDescent="0.25">
      <c r="A318" s="460"/>
      <c r="B318" s="338"/>
      <c r="C318" s="495"/>
      <c r="D318" s="496"/>
      <c r="E318" s="497"/>
      <c r="F318" s="58"/>
      <c r="G318" s="59"/>
      <c r="H318" s="59"/>
      <c r="I318" s="55"/>
      <c r="J318" s="56"/>
      <c r="K318" s="216"/>
      <c r="L318" s="73"/>
      <c r="M318" s="73"/>
      <c r="N318" s="208"/>
      <c r="O318" s="211"/>
      <c r="P318" s="210"/>
    </row>
    <row r="319" spans="1:16" s="45" customFormat="1" ht="23.25" x14ac:dyDescent="0.25">
      <c r="A319" s="460"/>
      <c r="B319" s="338"/>
      <c r="C319" s="495"/>
      <c r="D319" s="496"/>
      <c r="E319" s="497"/>
      <c r="F319" s="58"/>
      <c r="G319" s="59"/>
      <c r="H319" s="59"/>
      <c r="I319" s="55"/>
      <c r="J319" s="56"/>
      <c r="K319" s="216"/>
      <c r="L319" s="73"/>
      <c r="M319" s="73"/>
      <c r="N319" s="208"/>
      <c r="O319" s="211"/>
      <c r="P319" s="210"/>
    </row>
    <row r="320" spans="1:16" s="45" customFormat="1" ht="23.25" x14ac:dyDescent="0.25">
      <c r="A320" s="460"/>
      <c r="B320" s="338"/>
      <c r="C320" s="495"/>
      <c r="D320" s="496"/>
      <c r="E320" s="497"/>
      <c r="F320" s="58"/>
      <c r="G320" s="59"/>
      <c r="H320" s="59"/>
      <c r="I320" s="55"/>
      <c r="J320" s="56"/>
      <c r="K320" s="216"/>
      <c r="L320" s="73"/>
      <c r="M320" s="73"/>
      <c r="N320" s="208"/>
      <c r="O320" s="211"/>
      <c r="P320" s="210"/>
    </row>
    <row r="321" spans="1:16" s="45" customFormat="1" ht="204.75" customHeight="1" thickBot="1" x14ac:dyDescent="0.4">
      <c r="A321" s="461"/>
      <c r="B321" s="405"/>
      <c r="C321" s="498"/>
      <c r="D321" s="499"/>
      <c r="E321" s="500"/>
      <c r="F321" s="217"/>
      <c r="G321" s="218"/>
      <c r="H321" s="218"/>
      <c r="I321" s="218"/>
      <c r="J321" s="219"/>
      <c r="K321" s="216"/>
      <c r="L321" s="73"/>
      <c r="M321" s="73"/>
      <c r="N321" s="317">
        <f>(N286+N287+N288+N289+N290+N291+N292)/7</f>
        <v>141.09468952732553</v>
      </c>
      <c r="O321" s="211"/>
      <c r="P321" s="210"/>
    </row>
    <row r="322" spans="1:16" s="42" customFormat="1" ht="72.75" customHeight="1" thickBot="1" x14ac:dyDescent="0.4">
      <c r="A322" s="459">
        <v>18</v>
      </c>
      <c r="B322" s="337" t="s">
        <v>235</v>
      </c>
      <c r="C322" s="75">
        <v>2</v>
      </c>
      <c r="D322" s="75">
        <v>2</v>
      </c>
      <c r="E322" s="75">
        <f>D322/C322*100</f>
        <v>100</v>
      </c>
      <c r="F322" s="58" t="s">
        <v>6</v>
      </c>
      <c r="G322" s="55">
        <f>G323+G324+G325+G326</f>
        <v>2070.6999999999998</v>
      </c>
      <c r="H322" s="55">
        <f>H323+H324+H325+H326</f>
        <v>2070.6999999999998</v>
      </c>
      <c r="I322" s="55">
        <f>H322/G322*100</f>
        <v>100</v>
      </c>
      <c r="J322" s="61">
        <f>E322/I322*100</f>
        <v>100</v>
      </c>
      <c r="K322" s="62" t="s">
        <v>205</v>
      </c>
      <c r="L322" s="63">
        <v>9</v>
      </c>
      <c r="M322" s="64">
        <v>9</v>
      </c>
      <c r="N322" s="81">
        <f>M322/L322*100</f>
        <v>100</v>
      </c>
      <c r="O322" s="220">
        <f>(N333*J322)/100</f>
        <v>100</v>
      </c>
      <c r="P322" s="333" t="s">
        <v>57</v>
      </c>
    </row>
    <row r="323" spans="1:16" s="42" customFormat="1" ht="67.5" customHeight="1" thickBot="1" x14ac:dyDescent="0.3">
      <c r="A323" s="460"/>
      <c r="B323" s="338"/>
      <c r="C323" s="462" t="s">
        <v>250</v>
      </c>
      <c r="D323" s="463"/>
      <c r="E323" s="464"/>
      <c r="F323" s="68" t="s">
        <v>53</v>
      </c>
      <c r="G323" s="69"/>
      <c r="H323" s="69"/>
      <c r="I323" s="55" t="e">
        <f>H323/G323*100</f>
        <v>#DIV/0!</v>
      </c>
      <c r="J323" s="56" t="e">
        <f>E323/I323*100</f>
        <v>#DIV/0!</v>
      </c>
      <c r="K323" s="70" t="s">
        <v>206</v>
      </c>
      <c r="L323" s="63">
        <v>1</v>
      </c>
      <c r="M323" s="64">
        <v>1</v>
      </c>
      <c r="N323" s="81">
        <f t="shared" ref="N323:N324" si="20">M323/L323*100</f>
        <v>100</v>
      </c>
      <c r="O323" s="205"/>
      <c r="P323" s="67"/>
    </row>
    <row r="324" spans="1:16" s="42" customFormat="1" ht="96.75" thickBot="1" x14ac:dyDescent="0.3">
      <c r="A324" s="460"/>
      <c r="B324" s="338"/>
      <c r="C324" s="465"/>
      <c r="D324" s="466"/>
      <c r="E324" s="467"/>
      <c r="F324" s="68" t="s">
        <v>52</v>
      </c>
      <c r="G324" s="69"/>
      <c r="H324" s="69"/>
      <c r="I324" s="55" t="e">
        <f>H324/G324*100</f>
        <v>#DIV/0!</v>
      </c>
      <c r="J324" s="56" t="e">
        <f>E324/I324*100</f>
        <v>#DIV/0!</v>
      </c>
      <c r="K324" s="70"/>
      <c r="L324" s="63"/>
      <c r="M324" s="72"/>
      <c r="N324" s="81" t="e">
        <f t="shared" si="20"/>
        <v>#DIV/0!</v>
      </c>
      <c r="O324" s="205"/>
      <c r="P324" s="67"/>
    </row>
    <row r="325" spans="1:16" s="42" customFormat="1" ht="74.25" x14ac:dyDescent="0.25">
      <c r="A325" s="460"/>
      <c r="B325" s="338"/>
      <c r="C325" s="465"/>
      <c r="D325" s="466"/>
      <c r="E325" s="467"/>
      <c r="F325" s="68" t="s">
        <v>54</v>
      </c>
      <c r="G325" s="69">
        <v>2070.6999999999998</v>
      </c>
      <c r="H325" s="69">
        <v>2070.6999999999998</v>
      </c>
      <c r="I325" s="55">
        <f>H325/G325*100</f>
        <v>100</v>
      </c>
      <c r="J325" s="56">
        <f>E325/I325*100</f>
        <v>0</v>
      </c>
      <c r="K325" s="73"/>
      <c r="L325" s="73"/>
      <c r="M325" s="73"/>
      <c r="N325" s="81" t="e">
        <f t="shared" ref="N325:N326" si="21">L325/M325*100</f>
        <v>#DIV/0!</v>
      </c>
      <c r="O325" s="205"/>
      <c r="P325" s="67"/>
    </row>
    <row r="326" spans="1:16" s="42" customFormat="1" ht="104.25" x14ac:dyDescent="0.25">
      <c r="A326" s="460"/>
      <c r="B326" s="338"/>
      <c r="C326" s="465"/>
      <c r="D326" s="466"/>
      <c r="E326" s="467"/>
      <c r="F326" s="74" t="s">
        <v>55</v>
      </c>
      <c r="G326" s="69"/>
      <c r="H326" s="69"/>
      <c r="I326" s="55" t="e">
        <f>H326/G326*100</f>
        <v>#DIV/0!</v>
      </c>
      <c r="J326" s="56" t="e">
        <f>E326/I326*100</f>
        <v>#DIV/0!</v>
      </c>
      <c r="K326" s="73"/>
      <c r="L326" s="73"/>
      <c r="M326" s="73"/>
      <c r="N326" s="81" t="e">
        <f t="shared" si="21"/>
        <v>#DIV/0!</v>
      </c>
      <c r="O326" s="205"/>
      <c r="P326" s="67"/>
    </row>
    <row r="327" spans="1:16" s="42" customFormat="1" ht="23.25" x14ac:dyDescent="0.35">
      <c r="A327" s="460"/>
      <c r="B327" s="338"/>
      <c r="C327" s="465"/>
      <c r="D327" s="466"/>
      <c r="E327" s="467"/>
      <c r="F327" s="75"/>
      <c r="G327" s="75"/>
      <c r="H327" s="75"/>
      <c r="I327" s="75"/>
      <c r="J327" s="75"/>
      <c r="K327" s="73"/>
      <c r="L327" s="73"/>
      <c r="M327" s="73"/>
      <c r="N327" s="65" t="e">
        <v>#DIV/0!</v>
      </c>
      <c r="O327" s="205"/>
      <c r="P327" s="67"/>
    </row>
    <row r="328" spans="1:16" s="42" customFormat="1" ht="23.25" x14ac:dyDescent="0.35">
      <c r="A328" s="460"/>
      <c r="B328" s="338"/>
      <c r="C328" s="465"/>
      <c r="D328" s="466"/>
      <c r="E328" s="467"/>
      <c r="F328" s="75"/>
      <c r="G328" s="75"/>
      <c r="H328" s="75"/>
      <c r="I328" s="75"/>
      <c r="J328" s="75"/>
      <c r="K328" s="73"/>
      <c r="L328" s="73"/>
      <c r="M328" s="73"/>
      <c r="N328" s="65" t="e">
        <v>#DIV/0!</v>
      </c>
      <c r="O328" s="205"/>
      <c r="P328" s="67"/>
    </row>
    <row r="329" spans="1:16" s="42" customFormat="1" ht="23.25" x14ac:dyDescent="0.35">
      <c r="A329" s="460"/>
      <c r="B329" s="338"/>
      <c r="C329" s="465"/>
      <c r="D329" s="466"/>
      <c r="E329" s="467"/>
      <c r="F329" s="75"/>
      <c r="G329" s="75"/>
      <c r="H329" s="75"/>
      <c r="I329" s="75"/>
      <c r="J329" s="75"/>
      <c r="K329" s="73"/>
      <c r="L329" s="73"/>
      <c r="M329" s="73"/>
      <c r="N329" s="65" t="e">
        <v>#DIV/0!</v>
      </c>
      <c r="O329" s="205"/>
      <c r="P329" s="67"/>
    </row>
    <row r="330" spans="1:16" s="42" customFormat="1" ht="23.25" x14ac:dyDescent="0.35">
      <c r="A330" s="460"/>
      <c r="B330" s="338"/>
      <c r="C330" s="465"/>
      <c r="D330" s="466"/>
      <c r="E330" s="467"/>
      <c r="F330" s="75"/>
      <c r="G330" s="75"/>
      <c r="H330" s="75"/>
      <c r="I330" s="75"/>
      <c r="J330" s="75"/>
      <c r="K330" s="73"/>
      <c r="L330" s="73"/>
      <c r="M330" s="73"/>
      <c r="N330" s="65" t="e">
        <v>#DIV/0!</v>
      </c>
      <c r="O330" s="205"/>
      <c r="P330" s="67"/>
    </row>
    <row r="331" spans="1:16" s="42" customFormat="1" ht="23.25" x14ac:dyDescent="0.35">
      <c r="A331" s="460"/>
      <c r="B331" s="338"/>
      <c r="C331" s="465"/>
      <c r="D331" s="466"/>
      <c r="E331" s="467"/>
      <c r="F331" s="75"/>
      <c r="G331" s="75"/>
      <c r="H331" s="75"/>
      <c r="I331" s="75"/>
      <c r="J331" s="75"/>
      <c r="K331" s="73"/>
      <c r="L331" s="73"/>
      <c r="M331" s="73"/>
      <c r="N331" s="65" t="e">
        <v>#DIV/0!</v>
      </c>
      <c r="O331" s="205"/>
      <c r="P331" s="67"/>
    </row>
    <row r="332" spans="1:16" s="42" customFormat="1" ht="23.25" x14ac:dyDescent="0.35">
      <c r="A332" s="460"/>
      <c r="B332" s="338"/>
      <c r="C332" s="465"/>
      <c r="D332" s="466"/>
      <c r="E332" s="467"/>
      <c r="F332" s="75"/>
      <c r="G332" s="75"/>
      <c r="H332" s="75"/>
      <c r="I332" s="75"/>
      <c r="J332" s="75"/>
      <c r="K332" s="73"/>
      <c r="L332" s="73"/>
      <c r="M332" s="73"/>
      <c r="N332" s="65" t="e">
        <v>#DIV/0!</v>
      </c>
      <c r="O332" s="205"/>
      <c r="P332" s="67"/>
    </row>
    <row r="333" spans="1:16" s="42" customFormat="1" ht="45.75" thickBot="1" x14ac:dyDescent="0.4">
      <c r="A333" s="461"/>
      <c r="B333" s="405"/>
      <c r="C333" s="468"/>
      <c r="D333" s="469"/>
      <c r="E333" s="470"/>
      <c r="F333" s="75"/>
      <c r="G333" s="75"/>
      <c r="H333" s="75"/>
      <c r="I333" s="75"/>
      <c r="J333" s="75"/>
      <c r="K333" s="73" t="s">
        <v>50</v>
      </c>
      <c r="L333" s="73"/>
      <c r="M333" s="73"/>
      <c r="N333" s="65">
        <f>(N322+N323)/2</f>
        <v>100</v>
      </c>
      <c r="O333" s="205"/>
      <c r="P333" s="67"/>
    </row>
    <row r="334" spans="1:16" s="42" customFormat="1" ht="70.5" thickBot="1" x14ac:dyDescent="0.4">
      <c r="A334" s="459">
        <v>19</v>
      </c>
      <c r="B334" s="337" t="s">
        <v>197</v>
      </c>
      <c r="C334" s="60">
        <v>6</v>
      </c>
      <c r="D334" s="60">
        <v>6</v>
      </c>
      <c r="E334" s="60">
        <f>D334/C334*100</f>
        <v>100</v>
      </c>
      <c r="F334" s="58" t="s">
        <v>6</v>
      </c>
      <c r="G334" s="55">
        <f>G335+G336+G337+G338</f>
        <v>53</v>
      </c>
      <c r="H334" s="55">
        <f>H335+H336+H337+H338</f>
        <v>0</v>
      </c>
      <c r="I334" s="55">
        <f>H334/G334*100</f>
        <v>0</v>
      </c>
      <c r="J334" s="61" t="e">
        <f>E334/I334*100</f>
        <v>#DIV/0!</v>
      </c>
      <c r="K334" s="62" t="s">
        <v>198</v>
      </c>
      <c r="L334" s="221">
        <v>6</v>
      </c>
      <c r="M334" s="222">
        <v>4</v>
      </c>
      <c r="N334" s="298">
        <v>150</v>
      </c>
      <c r="O334" s="66" t="e">
        <f>(N345*J334)/100</f>
        <v>#DIV/0!</v>
      </c>
      <c r="P334" s="333" t="s">
        <v>232</v>
      </c>
    </row>
    <row r="335" spans="1:16" s="42" customFormat="1" ht="95.25" thickBot="1" x14ac:dyDescent="0.3">
      <c r="A335" s="460"/>
      <c r="B335" s="338"/>
      <c r="C335" s="462" t="s">
        <v>251</v>
      </c>
      <c r="D335" s="502"/>
      <c r="E335" s="503"/>
      <c r="F335" s="68" t="s">
        <v>53</v>
      </c>
      <c r="G335" s="69"/>
      <c r="H335" s="69"/>
      <c r="I335" s="55" t="e">
        <f>H335/G335*100</f>
        <v>#DIV/0!</v>
      </c>
      <c r="J335" s="56" t="e">
        <f>E335/I335*100</f>
        <v>#DIV/0!</v>
      </c>
      <c r="K335" s="70" t="s">
        <v>199</v>
      </c>
      <c r="L335" s="221">
        <v>21</v>
      </c>
      <c r="M335" s="222">
        <v>4</v>
      </c>
      <c r="N335" s="298">
        <v>525</v>
      </c>
      <c r="O335" s="71"/>
      <c r="P335" s="67"/>
    </row>
    <row r="336" spans="1:16" s="42" customFormat="1" ht="96.75" thickBot="1" x14ac:dyDescent="0.3">
      <c r="A336" s="460"/>
      <c r="B336" s="338"/>
      <c r="C336" s="504"/>
      <c r="D336" s="505"/>
      <c r="E336" s="506"/>
      <c r="F336" s="68" t="s">
        <v>52</v>
      </c>
      <c r="G336" s="69"/>
      <c r="H336" s="69"/>
      <c r="I336" s="55" t="e">
        <f>H336/G336*100</f>
        <v>#DIV/0!</v>
      </c>
      <c r="J336" s="56" t="e">
        <f>E336/I336*100</f>
        <v>#DIV/0!</v>
      </c>
      <c r="K336" s="70"/>
      <c r="L336" s="63"/>
      <c r="M336" s="72"/>
      <c r="N336" s="81" t="e">
        <f t="shared" ref="N336" si="22">M336/L336*100</f>
        <v>#DIV/0!</v>
      </c>
      <c r="O336" s="71"/>
      <c r="P336" s="67"/>
    </row>
    <row r="337" spans="1:17" s="42" customFormat="1" ht="74.25" x14ac:dyDescent="0.25">
      <c r="A337" s="460"/>
      <c r="B337" s="338"/>
      <c r="C337" s="504"/>
      <c r="D337" s="505"/>
      <c r="E337" s="506"/>
      <c r="F337" s="68" t="s">
        <v>54</v>
      </c>
      <c r="G337" s="69">
        <v>53</v>
      </c>
      <c r="H337" s="69"/>
      <c r="I337" s="55">
        <f>H337/G337*100</f>
        <v>0</v>
      </c>
      <c r="J337" s="56" t="e">
        <f>E337/I337*100</f>
        <v>#DIV/0!</v>
      </c>
      <c r="K337" s="73"/>
      <c r="L337" s="73"/>
      <c r="M337" s="73"/>
      <c r="N337" s="81" t="e">
        <f t="shared" ref="N337:N338" si="23">L337/M337*100</f>
        <v>#DIV/0!</v>
      </c>
      <c r="O337" s="71"/>
      <c r="P337" s="67"/>
    </row>
    <row r="338" spans="1:17" ht="104.25" x14ac:dyDescent="0.25">
      <c r="A338" s="460"/>
      <c r="B338" s="338"/>
      <c r="C338" s="504"/>
      <c r="D338" s="505"/>
      <c r="E338" s="506"/>
      <c r="F338" s="74" t="s">
        <v>55</v>
      </c>
      <c r="G338" s="69"/>
      <c r="H338" s="69"/>
      <c r="I338" s="55" t="e">
        <f>H338/G338*100</f>
        <v>#DIV/0!</v>
      </c>
      <c r="J338" s="56" t="e">
        <f>E338/I338*100</f>
        <v>#DIV/0!</v>
      </c>
      <c r="K338" s="73"/>
      <c r="L338" s="73"/>
      <c r="M338" s="73"/>
      <c r="N338" s="81" t="e">
        <f t="shared" si="23"/>
        <v>#DIV/0!</v>
      </c>
      <c r="O338" s="71"/>
      <c r="P338" s="67"/>
    </row>
    <row r="339" spans="1:17" ht="23.25" x14ac:dyDescent="0.35">
      <c r="A339" s="460"/>
      <c r="B339" s="338"/>
      <c r="C339" s="504"/>
      <c r="D339" s="505"/>
      <c r="E339" s="506"/>
      <c r="F339" s="60"/>
      <c r="G339" s="60"/>
      <c r="H339" s="60"/>
      <c r="I339" s="60"/>
      <c r="J339" s="60"/>
      <c r="K339" s="73"/>
      <c r="L339" s="73"/>
      <c r="M339" s="73"/>
      <c r="N339" s="65" t="e">
        <v>#DIV/0!</v>
      </c>
      <c r="O339" s="71"/>
      <c r="P339" s="67"/>
    </row>
    <row r="340" spans="1:17" ht="23.25" x14ac:dyDescent="0.35">
      <c r="A340" s="460"/>
      <c r="B340" s="338"/>
      <c r="C340" s="504"/>
      <c r="D340" s="505"/>
      <c r="E340" s="506"/>
      <c r="F340" s="60"/>
      <c r="G340" s="60"/>
      <c r="H340" s="60"/>
      <c r="I340" s="60"/>
      <c r="J340" s="60"/>
      <c r="K340" s="73"/>
      <c r="L340" s="73"/>
      <c r="M340" s="73"/>
      <c r="N340" s="65" t="e">
        <v>#DIV/0!</v>
      </c>
      <c r="O340" s="71"/>
      <c r="P340" s="67"/>
    </row>
    <row r="341" spans="1:17" ht="23.25" x14ac:dyDescent="0.35">
      <c r="A341" s="460"/>
      <c r="B341" s="338"/>
      <c r="C341" s="504"/>
      <c r="D341" s="505"/>
      <c r="E341" s="506"/>
      <c r="F341" s="60"/>
      <c r="G341" s="60"/>
      <c r="H341" s="60"/>
      <c r="I341" s="60"/>
      <c r="J341" s="60"/>
      <c r="K341" s="73"/>
      <c r="L341" s="73"/>
      <c r="M341" s="73"/>
      <c r="N341" s="65" t="e">
        <v>#DIV/0!</v>
      </c>
      <c r="O341" s="71"/>
      <c r="P341" s="67"/>
    </row>
    <row r="342" spans="1:17" ht="23.25" x14ac:dyDescent="0.35">
      <c r="A342" s="460"/>
      <c r="B342" s="338"/>
      <c r="C342" s="504"/>
      <c r="D342" s="505"/>
      <c r="E342" s="506"/>
      <c r="F342" s="60"/>
      <c r="G342" s="60"/>
      <c r="H342" s="60"/>
      <c r="I342" s="60"/>
      <c r="J342" s="60"/>
      <c r="K342" s="73"/>
      <c r="L342" s="73"/>
      <c r="M342" s="73"/>
      <c r="N342" s="65" t="e">
        <v>#DIV/0!</v>
      </c>
      <c r="O342" s="71"/>
      <c r="P342" s="67"/>
    </row>
    <row r="343" spans="1:17" ht="23.25" x14ac:dyDescent="0.35">
      <c r="A343" s="460"/>
      <c r="B343" s="338"/>
      <c r="C343" s="504"/>
      <c r="D343" s="505"/>
      <c r="E343" s="506"/>
      <c r="F343" s="60"/>
      <c r="G343" s="60"/>
      <c r="H343" s="60"/>
      <c r="I343" s="60"/>
      <c r="J343" s="60"/>
      <c r="K343" s="73"/>
      <c r="L343" s="73"/>
      <c r="M343" s="73"/>
      <c r="N343" s="65" t="e">
        <v>#DIV/0!</v>
      </c>
      <c r="O343" s="71"/>
      <c r="P343" s="67"/>
    </row>
    <row r="344" spans="1:17" ht="23.25" x14ac:dyDescent="0.35">
      <c r="A344" s="460"/>
      <c r="B344" s="338"/>
      <c r="C344" s="504"/>
      <c r="D344" s="505"/>
      <c r="E344" s="506"/>
      <c r="F344" s="60"/>
      <c r="G344" s="60"/>
      <c r="H344" s="60"/>
      <c r="I344" s="60"/>
      <c r="J344" s="60"/>
      <c r="K344" s="73"/>
      <c r="L344" s="73"/>
      <c r="M344" s="73"/>
      <c r="N344" s="65" t="e">
        <v>#DIV/0!</v>
      </c>
      <c r="O344" s="71"/>
      <c r="P344" s="67"/>
    </row>
    <row r="345" spans="1:17" ht="45.75" thickBot="1" x14ac:dyDescent="0.4">
      <c r="A345" s="461"/>
      <c r="B345" s="405"/>
      <c r="C345" s="507"/>
      <c r="D345" s="508"/>
      <c r="E345" s="509"/>
      <c r="F345" s="60"/>
      <c r="G345" s="60"/>
      <c r="H345" s="60"/>
      <c r="I345" s="60"/>
      <c r="J345" s="60"/>
      <c r="K345" s="73" t="s">
        <v>50</v>
      </c>
      <c r="L345" s="73"/>
      <c r="M345" s="73"/>
      <c r="N345" s="149">
        <f>(N334+N335)/2</f>
        <v>337.5</v>
      </c>
      <c r="O345" s="71"/>
      <c r="P345" s="67"/>
    </row>
    <row r="346" spans="1:17" ht="51" thickBot="1" x14ac:dyDescent="0.4">
      <c r="A346" s="246">
        <v>20</v>
      </c>
      <c r="B346" s="337" t="s">
        <v>226</v>
      </c>
      <c r="C346" s="239">
        <v>18</v>
      </c>
      <c r="D346" s="239">
        <v>15</v>
      </c>
      <c r="E346" s="318">
        <f>D346/C346*100</f>
        <v>83.333333333333343</v>
      </c>
      <c r="F346" s="58" t="s">
        <v>6</v>
      </c>
      <c r="G346" s="55">
        <v>60</v>
      </c>
      <c r="H346" s="55"/>
      <c r="I346" s="55"/>
      <c r="J346" s="61" t="e">
        <f>E346/I346*100</f>
        <v>#DIV/0!</v>
      </c>
      <c r="K346" s="62" t="s">
        <v>227</v>
      </c>
      <c r="L346" s="241">
        <v>5.6</v>
      </c>
      <c r="M346" s="242">
        <v>5.6</v>
      </c>
      <c r="N346" s="243">
        <f>M346/L346*100</f>
        <v>100</v>
      </c>
      <c r="O346" s="340" t="e">
        <f>N354*J346/100</f>
        <v>#DIV/0!</v>
      </c>
      <c r="P346" s="510" t="s">
        <v>284</v>
      </c>
      <c r="Q346" s="37"/>
    </row>
    <row r="347" spans="1:17" ht="95.25" thickBot="1" x14ac:dyDescent="0.3">
      <c r="A347" s="43"/>
      <c r="B347" s="338"/>
      <c r="C347" s="462" t="s">
        <v>231</v>
      </c>
      <c r="D347" s="502"/>
      <c r="E347" s="503"/>
      <c r="F347" s="68" t="s">
        <v>53</v>
      </c>
      <c r="G347" s="69"/>
      <c r="H347" s="69"/>
      <c r="I347" s="55" t="e">
        <f>H347/G347*100</f>
        <v>#DIV/0!</v>
      </c>
      <c r="J347" s="56" t="e">
        <f>E347/I347*100</f>
        <v>#DIV/0!</v>
      </c>
      <c r="K347" s="70" t="s">
        <v>228</v>
      </c>
      <c r="L347" s="241">
        <v>1033</v>
      </c>
      <c r="M347" s="242">
        <v>737</v>
      </c>
      <c r="N347" s="243">
        <f t="shared" ref="N347:N349" si="24">M347/L347*100</f>
        <v>71.345595353339789</v>
      </c>
      <c r="O347" s="341"/>
      <c r="P347" s="511"/>
      <c r="Q347" s="33"/>
    </row>
    <row r="348" spans="1:17" ht="96.75" thickBot="1" x14ac:dyDescent="0.3">
      <c r="A348" s="43"/>
      <c r="B348" s="338"/>
      <c r="C348" s="504"/>
      <c r="D348" s="505"/>
      <c r="E348" s="506"/>
      <c r="F348" s="68" t="s">
        <v>52</v>
      </c>
      <c r="G348" s="69"/>
      <c r="H348" s="69"/>
      <c r="I348" s="55" t="e">
        <f>H348/G348*100</f>
        <v>#DIV/0!</v>
      </c>
      <c r="J348" s="56" t="e">
        <f>E348/I348*100</f>
        <v>#DIV/0!</v>
      </c>
      <c r="K348" s="70" t="s">
        <v>229</v>
      </c>
      <c r="L348" s="241">
        <v>193.2</v>
      </c>
      <c r="M348" s="242">
        <v>193.7</v>
      </c>
      <c r="N348" s="243">
        <f t="shared" si="24"/>
        <v>100.25879917184267</v>
      </c>
      <c r="O348" s="341"/>
      <c r="P348" s="511"/>
      <c r="Q348" s="33"/>
    </row>
    <row r="349" spans="1:17" ht="74.25" x14ac:dyDescent="0.25">
      <c r="A349" s="43"/>
      <c r="B349" s="338"/>
      <c r="C349" s="504"/>
      <c r="D349" s="505"/>
      <c r="E349" s="506"/>
      <c r="F349" s="68" t="s">
        <v>54</v>
      </c>
      <c r="G349" s="69">
        <v>60</v>
      </c>
      <c r="H349" s="69"/>
      <c r="I349" s="55">
        <f>H349/G349*100</f>
        <v>0</v>
      </c>
      <c r="J349" s="56" t="e">
        <f>E349/I349*100</f>
        <v>#DIV/0!</v>
      </c>
      <c r="K349" s="73" t="s">
        <v>230</v>
      </c>
      <c r="L349" s="241">
        <v>46.5</v>
      </c>
      <c r="M349" s="242">
        <v>46.5</v>
      </c>
      <c r="N349" s="244">
        <f t="shared" si="24"/>
        <v>100</v>
      </c>
      <c r="O349" s="341"/>
      <c r="P349" s="511"/>
      <c r="Q349" s="33"/>
    </row>
    <row r="350" spans="1:17" ht="104.25" x14ac:dyDescent="0.3">
      <c r="B350" s="338"/>
      <c r="C350" s="504"/>
      <c r="D350" s="505"/>
      <c r="E350" s="506"/>
      <c r="F350" s="74" t="s">
        <v>55</v>
      </c>
      <c r="G350" s="69"/>
      <c r="H350" s="69"/>
      <c r="I350" s="55" t="e">
        <f>H350/G350*100</f>
        <v>#DIV/0!</v>
      </c>
      <c r="J350" s="56" t="e">
        <f>E350/I350*100</f>
        <v>#DIV/0!</v>
      </c>
      <c r="K350" s="73"/>
      <c r="L350" s="73"/>
      <c r="M350" s="73"/>
      <c r="N350" s="65"/>
      <c r="O350" s="341"/>
      <c r="P350" s="511"/>
      <c r="Q350" s="34"/>
    </row>
    <row r="351" spans="1:17" s="45" customFormat="1" ht="23.25" x14ac:dyDescent="0.3">
      <c r="A351" s="27"/>
      <c r="B351" s="338"/>
      <c r="C351" s="504"/>
      <c r="D351" s="505"/>
      <c r="E351" s="506"/>
      <c r="F351" s="74"/>
      <c r="G351" s="69"/>
      <c r="H351" s="69"/>
      <c r="I351" s="55"/>
      <c r="J351" s="56"/>
      <c r="K351" s="73"/>
      <c r="L351" s="73"/>
      <c r="M351" s="73"/>
      <c r="N351" s="65"/>
      <c r="O351" s="341"/>
      <c r="P351" s="511"/>
    </row>
    <row r="352" spans="1:17" s="45" customFormat="1" ht="23.25" x14ac:dyDescent="0.3">
      <c r="A352" s="27"/>
      <c r="B352" s="338"/>
      <c r="C352" s="504"/>
      <c r="D352" s="505"/>
      <c r="E352" s="506"/>
      <c r="F352" s="74"/>
      <c r="G352" s="69"/>
      <c r="H352" s="69"/>
      <c r="I352" s="55"/>
      <c r="J352" s="56"/>
      <c r="K352" s="73"/>
      <c r="L352" s="73"/>
      <c r="M352" s="73"/>
      <c r="N352" s="65"/>
      <c r="O352" s="341"/>
      <c r="P352" s="511"/>
    </row>
    <row r="353" spans="1:16" s="45" customFormat="1" ht="23.25" x14ac:dyDescent="0.3">
      <c r="A353" s="27"/>
      <c r="B353" s="338"/>
      <c r="C353" s="504"/>
      <c r="D353" s="505"/>
      <c r="E353" s="506"/>
      <c r="F353" s="74"/>
      <c r="G353" s="69"/>
      <c r="H353" s="69"/>
      <c r="I353" s="55"/>
      <c r="J353" s="56"/>
      <c r="K353" s="73"/>
      <c r="L353" s="73"/>
      <c r="M353" s="73"/>
      <c r="N353" s="65"/>
      <c r="O353" s="341"/>
      <c r="P353" s="511"/>
    </row>
    <row r="354" spans="1:16" s="45" customFormat="1" ht="24" thickBot="1" x14ac:dyDescent="0.35">
      <c r="A354" s="27"/>
      <c r="B354" s="338"/>
      <c r="C354" s="504"/>
      <c r="D354" s="505"/>
      <c r="E354" s="506"/>
      <c r="F354" s="74"/>
      <c r="G354" s="69"/>
      <c r="H354" s="69"/>
      <c r="I354" s="55"/>
      <c r="J354" s="56"/>
      <c r="K354" s="73"/>
      <c r="L354" s="73"/>
      <c r="M354" s="73"/>
      <c r="N354" s="65"/>
      <c r="O354" s="342"/>
      <c r="P354" s="512"/>
    </row>
    <row r="355" spans="1:16" s="45" customFormat="1" ht="23.25" customHeight="1" x14ac:dyDescent="0.3">
      <c r="A355" s="27"/>
      <c r="B355" s="338"/>
      <c r="C355" s="504"/>
      <c r="D355" s="505"/>
      <c r="E355" s="506"/>
      <c r="F355" s="74"/>
      <c r="G355" s="69"/>
      <c r="H355" s="69"/>
      <c r="I355" s="55"/>
      <c r="J355" s="56"/>
      <c r="K355" s="73"/>
      <c r="L355" s="73"/>
      <c r="M355" s="73"/>
      <c r="N355" s="65"/>
    </row>
    <row r="356" spans="1:16" s="45" customFormat="1" ht="23.25" customHeight="1" x14ac:dyDescent="0.3">
      <c r="A356" s="27"/>
      <c r="B356" s="338"/>
      <c r="C356" s="504"/>
      <c r="D356" s="505"/>
      <c r="E356" s="506"/>
      <c r="F356" s="74"/>
      <c r="G356" s="69"/>
      <c r="H356" s="69"/>
      <c r="I356" s="55"/>
      <c r="J356" s="56"/>
      <c r="K356" s="73"/>
      <c r="L356" s="73"/>
      <c r="M356" s="73"/>
      <c r="N356" s="65"/>
      <c r="O356" s="71"/>
      <c r="P356" s="67"/>
    </row>
    <row r="357" spans="1:16" s="45" customFormat="1" ht="23.25" customHeight="1" x14ac:dyDescent="0.3">
      <c r="A357" s="27"/>
      <c r="B357" s="338"/>
      <c r="C357" s="504"/>
      <c r="D357" s="505"/>
      <c r="E357" s="506"/>
      <c r="F357" s="74"/>
      <c r="G357" s="69"/>
      <c r="H357" s="69"/>
      <c r="I357" s="55"/>
      <c r="J357" s="56"/>
      <c r="K357" s="73"/>
      <c r="L357" s="73"/>
      <c r="M357" s="73"/>
      <c r="N357" s="65"/>
      <c r="O357" s="71"/>
      <c r="P357" s="67"/>
    </row>
    <row r="358" spans="1:16" s="45" customFormat="1" ht="23.25" customHeight="1" x14ac:dyDescent="0.3">
      <c r="A358" s="27"/>
      <c r="B358" s="338"/>
      <c r="C358" s="504"/>
      <c r="D358" s="505"/>
      <c r="E358" s="506"/>
      <c r="F358" s="74"/>
      <c r="G358" s="69"/>
      <c r="H358" s="69"/>
      <c r="I358" s="55"/>
      <c r="J358" s="56"/>
      <c r="K358" s="73"/>
      <c r="L358" s="73"/>
      <c r="M358" s="73"/>
      <c r="N358" s="65"/>
      <c r="O358" s="71"/>
      <c r="P358" s="67"/>
    </row>
    <row r="359" spans="1:16" s="45" customFormat="1" ht="23.25" customHeight="1" x14ac:dyDescent="0.3">
      <c r="A359" s="27"/>
      <c r="B359" s="338"/>
      <c r="C359" s="504"/>
      <c r="D359" s="505"/>
      <c r="E359" s="506"/>
      <c r="F359" s="74"/>
      <c r="G359" s="69"/>
      <c r="H359" s="69"/>
      <c r="I359" s="55"/>
      <c r="J359" s="56"/>
      <c r="K359" s="73"/>
      <c r="L359" s="73"/>
      <c r="M359" s="73"/>
      <c r="N359" s="65"/>
      <c r="O359" s="71"/>
      <c r="P359" s="67"/>
    </row>
    <row r="360" spans="1:16" s="45" customFormat="1" ht="23.25" customHeight="1" x14ac:dyDescent="0.3">
      <c r="A360" s="27"/>
      <c r="B360" s="338"/>
      <c r="C360" s="504"/>
      <c r="D360" s="505"/>
      <c r="E360" s="506"/>
      <c r="F360" s="74"/>
      <c r="G360" s="69"/>
      <c r="H360" s="69"/>
      <c r="I360" s="55"/>
      <c r="J360" s="56"/>
      <c r="K360" s="73"/>
      <c r="L360" s="73"/>
      <c r="M360" s="73"/>
      <c r="N360" s="65"/>
      <c r="O360" s="71"/>
      <c r="P360" s="67"/>
    </row>
    <row r="361" spans="1:16" s="45" customFormat="1" ht="23.25" customHeight="1" x14ac:dyDescent="0.3">
      <c r="A361" s="27"/>
      <c r="B361" s="338"/>
      <c r="C361" s="504"/>
      <c r="D361" s="505"/>
      <c r="E361" s="506"/>
      <c r="F361" s="74"/>
      <c r="G361" s="69"/>
      <c r="H361" s="69"/>
      <c r="I361" s="55"/>
      <c r="J361" s="56"/>
      <c r="K361" s="73"/>
      <c r="L361" s="73"/>
      <c r="M361" s="73"/>
      <c r="N361" s="65"/>
      <c r="O361" s="71"/>
      <c r="P361" s="67"/>
    </row>
    <row r="362" spans="1:16" s="45" customFormat="1" ht="23.25" customHeight="1" x14ac:dyDescent="0.3">
      <c r="A362" s="27"/>
      <c r="B362" s="338"/>
      <c r="C362" s="504"/>
      <c r="D362" s="505"/>
      <c r="E362" s="506"/>
      <c r="F362" s="74"/>
      <c r="G362" s="69"/>
      <c r="H362" s="69"/>
      <c r="I362" s="55"/>
      <c r="J362" s="56"/>
      <c r="K362" s="73"/>
      <c r="L362" s="73"/>
      <c r="M362" s="73"/>
      <c r="N362" s="65"/>
      <c r="O362" s="71"/>
      <c r="P362" s="67"/>
    </row>
    <row r="363" spans="1:16" s="45" customFormat="1" ht="24" customHeight="1" x14ac:dyDescent="0.3">
      <c r="A363" s="27"/>
      <c r="B363" s="338"/>
      <c r="C363" s="504"/>
      <c r="D363" s="505"/>
      <c r="E363" s="506"/>
      <c r="F363" s="74"/>
      <c r="G363" s="69"/>
      <c r="H363" s="69"/>
      <c r="I363" s="55"/>
      <c r="J363" s="56"/>
      <c r="K363" s="73"/>
      <c r="L363" s="73"/>
      <c r="M363" s="73"/>
      <c r="N363" s="65"/>
      <c r="O363" s="71"/>
      <c r="P363" s="67"/>
    </row>
    <row r="364" spans="1:16" s="45" customFormat="1" ht="23.25" x14ac:dyDescent="0.3">
      <c r="A364" s="27"/>
      <c r="B364" s="338"/>
      <c r="C364" s="504"/>
      <c r="D364" s="505"/>
      <c r="E364" s="506"/>
      <c r="F364" s="74"/>
      <c r="G364" s="69"/>
      <c r="H364" s="69"/>
      <c r="I364" s="55"/>
      <c r="J364" s="56"/>
      <c r="K364" s="73"/>
      <c r="L364" s="73"/>
      <c r="M364" s="73"/>
      <c r="N364" s="65"/>
      <c r="O364" s="71"/>
      <c r="P364" s="67"/>
    </row>
    <row r="365" spans="1:16" s="45" customFormat="1" ht="23.25" x14ac:dyDescent="0.3">
      <c r="A365" s="27"/>
      <c r="B365" s="338"/>
      <c r="C365" s="504"/>
      <c r="D365" s="505"/>
      <c r="E365" s="506"/>
      <c r="F365" s="74"/>
      <c r="G365" s="69"/>
      <c r="H365" s="69"/>
      <c r="I365" s="55"/>
      <c r="J365" s="56"/>
      <c r="K365" s="73"/>
      <c r="L365" s="73"/>
      <c r="M365" s="73"/>
      <c r="N365" s="65"/>
      <c r="O365" s="71"/>
      <c r="P365" s="67"/>
    </row>
    <row r="366" spans="1:16" s="45" customFormat="1" ht="23.25" x14ac:dyDescent="0.3">
      <c r="A366" s="27"/>
      <c r="B366" s="338"/>
      <c r="C366" s="504"/>
      <c r="D366" s="505"/>
      <c r="E366" s="506"/>
      <c r="F366" s="74"/>
      <c r="G366" s="69"/>
      <c r="H366" s="69"/>
      <c r="I366" s="55"/>
      <c r="J366" s="56"/>
      <c r="K366" s="73"/>
      <c r="L366" s="73"/>
      <c r="M366" s="73"/>
      <c r="N366" s="65"/>
      <c r="O366" s="71"/>
      <c r="P366" s="67"/>
    </row>
    <row r="367" spans="1:16" s="45" customFormat="1" ht="23.25" x14ac:dyDescent="0.3">
      <c r="A367" s="27"/>
      <c r="B367" s="338"/>
      <c r="C367" s="504"/>
      <c r="D367" s="505"/>
      <c r="E367" s="506"/>
      <c r="F367" s="74"/>
      <c r="G367" s="69"/>
      <c r="H367" s="69"/>
      <c r="I367" s="55"/>
      <c r="J367" s="56"/>
      <c r="K367" s="73"/>
      <c r="L367" s="73"/>
      <c r="M367" s="73"/>
      <c r="N367" s="65"/>
      <c r="O367" s="71"/>
      <c r="P367" s="67"/>
    </row>
    <row r="368" spans="1:16" s="45" customFormat="1" ht="23.25" x14ac:dyDescent="0.3">
      <c r="A368" s="27"/>
      <c r="B368" s="338"/>
      <c r="C368" s="504"/>
      <c r="D368" s="505"/>
      <c r="E368" s="506"/>
      <c r="F368" s="74"/>
      <c r="G368" s="69"/>
      <c r="H368" s="69"/>
      <c r="I368" s="55"/>
      <c r="J368" s="56"/>
      <c r="K368" s="73"/>
      <c r="L368" s="73"/>
      <c r="M368" s="73"/>
      <c r="N368" s="65"/>
      <c r="O368" s="71"/>
      <c r="P368" s="67"/>
    </row>
    <row r="369" spans="1:16" s="45" customFormat="1" ht="23.25" x14ac:dyDescent="0.3">
      <c r="A369" s="27"/>
      <c r="B369" s="338"/>
      <c r="C369" s="504"/>
      <c r="D369" s="505"/>
      <c r="E369" s="506"/>
      <c r="F369" s="74"/>
      <c r="G369" s="69"/>
      <c r="H369" s="69"/>
      <c r="I369" s="55"/>
      <c r="J369" s="56"/>
      <c r="K369" s="73"/>
      <c r="L369" s="73"/>
      <c r="M369" s="73"/>
      <c r="N369" s="65"/>
      <c r="O369" s="71"/>
      <c r="P369" s="67"/>
    </row>
    <row r="370" spans="1:16" s="45" customFormat="1" ht="23.25" x14ac:dyDescent="0.3">
      <c r="A370" s="27"/>
      <c r="B370" s="338"/>
      <c r="C370" s="504"/>
      <c r="D370" s="505"/>
      <c r="E370" s="506"/>
      <c r="F370" s="74"/>
      <c r="G370" s="69"/>
      <c r="H370" s="69"/>
      <c r="I370" s="55"/>
      <c r="J370" s="56"/>
      <c r="K370" s="73"/>
      <c r="L370" s="73"/>
      <c r="M370" s="73"/>
      <c r="N370" s="65"/>
      <c r="O370" s="71"/>
      <c r="P370" s="67"/>
    </row>
    <row r="371" spans="1:16" s="45" customFormat="1" ht="23.25" x14ac:dyDescent="0.3">
      <c r="A371" s="27"/>
      <c r="B371" s="338"/>
      <c r="C371" s="504"/>
      <c r="D371" s="505"/>
      <c r="E371" s="506"/>
      <c r="F371" s="74"/>
      <c r="G371" s="69"/>
      <c r="H371" s="69"/>
      <c r="I371" s="55"/>
      <c r="J371" s="56"/>
      <c r="K371" s="73"/>
      <c r="L371" s="73"/>
      <c r="M371" s="73"/>
      <c r="N371" s="65"/>
      <c r="O371" s="71"/>
      <c r="P371" s="67"/>
    </row>
    <row r="372" spans="1:16" s="45" customFormat="1" ht="23.25" x14ac:dyDescent="0.3">
      <c r="A372" s="27"/>
      <c r="B372" s="338"/>
      <c r="C372" s="504"/>
      <c r="D372" s="505"/>
      <c r="E372" s="506"/>
      <c r="F372" s="74"/>
      <c r="G372" s="69"/>
      <c r="H372" s="69"/>
      <c r="I372" s="55"/>
      <c r="J372" s="56"/>
      <c r="K372" s="73"/>
      <c r="L372" s="73"/>
      <c r="M372" s="73"/>
      <c r="N372" s="65"/>
      <c r="O372" s="71"/>
      <c r="P372" s="67"/>
    </row>
    <row r="373" spans="1:16" s="45" customFormat="1" ht="23.25" x14ac:dyDescent="0.3">
      <c r="A373" s="27"/>
      <c r="B373" s="338"/>
      <c r="C373" s="504"/>
      <c r="D373" s="505"/>
      <c r="E373" s="506"/>
      <c r="F373" s="74"/>
      <c r="G373" s="69"/>
      <c r="H373" s="69"/>
      <c r="I373" s="55"/>
      <c r="J373" s="56"/>
      <c r="K373" s="73"/>
      <c r="L373" s="73"/>
      <c r="M373" s="73"/>
      <c r="N373" s="65"/>
      <c r="O373" s="71"/>
      <c r="P373" s="67"/>
    </row>
    <row r="374" spans="1:16" s="45" customFormat="1" ht="23.25" x14ac:dyDescent="0.3">
      <c r="A374" s="27"/>
      <c r="B374" s="338"/>
      <c r="C374" s="504"/>
      <c r="D374" s="505"/>
      <c r="E374" s="506"/>
      <c r="F374" s="74"/>
      <c r="G374" s="69"/>
      <c r="H374" s="69"/>
      <c r="I374" s="55"/>
      <c r="J374" s="56"/>
      <c r="K374" s="73"/>
      <c r="L374" s="73"/>
      <c r="M374" s="73"/>
      <c r="N374" s="65"/>
      <c r="O374" s="71"/>
      <c r="P374" s="67"/>
    </row>
    <row r="375" spans="1:16" s="45" customFormat="1" ht="23.25" x14ac:dyDescent="0.3">
      <c r="A375" s="27"/>
      <c r="B375" s="338"/>
      <c r="C375" s="504"/>
      <c r="D375" s="505"/>
      <c r="E375" s="506"/>
      <c r="F375" s="74"/>
      <c r="G375" s="69"/>
      <c r="H375" s="69"/>
      <c r="I375" s="55"/>
      <c r="J375" s="56"/>
      <c r="K375" s="73"/>
      <c r="L375" s="73"/>
      <c r="M375" s="73"/>
      <c r="N375" s="65"/>
      <c r="O375" s="71"/>
      <c r="P375" s="67"/>
    </row>
    <row r="376" spans="1:16" s="45" customFormat="1" ht="23.25" x14ac:dyDescent="0.3">
      <c r="A376" s="27"/>
      <c r="B376" s="338"/>
      <c r="C376" s="504"/>
      <c r="D376" s="505"/>
      <c r="E376" s="506"/>
      <c r="F376" s="74"/>
      <c r="G376" s="69"/>
      <c r="H376" s="69"/>
      <c r="I376" s="55"/>
      <c r="J376" s="56"/>
      <c r="K376" s="73"/>
      <c r="L376" s="73"/>
      <c r="M376" s="73"/>
      <c r="N376" s="65"/>
      <c r="O376" s="71"/>
      <c r="P376" s="67"/>
    </row>
    <row r="377" spans="1:16" s="45" customFormat="1" ht="23.25" x14ac:dyDescent="0.3">
      <c r="A377" s="27"/>
      <c r="B377" s="338"/>
      <c r="C377" s="504"/>
      <c r="D377" s="505"/>
      <c r="E377" s="506"/>
      <c r="F377" s="74"/>
      <c r="G377" s="69"/>
      <c r="H377" s="69"/>
      <c r="I377" s="55"/>
      <c r="J377" s="56"/>
      <c r="K377" s="73"/>
      <c r="L377" s="73"/>
      <c r="M377" s="73"/>
      <c r="N377" s="65"/>
      <c r="O377" s="71"/>
      <c r="P377" s="67"/>
    </row>
    <row r="378" spans="1:16" s="45" customFormat="1" ht="23.25" x14ac:dyDescent="0.3">
      <c r="A378" s="27"/>
      <c r="B378" s="338"/>
      <c r="C378" s="504"/>
      <c r="D378" s="505"/>
      <c r="E378" s="506"/>
      <c r="F378" s="74"/>
      <c r="G378" s="69"/>
      <c r="H378" s="69"/>
      <c r="I378" s="55"/>
      <c r="J378" s="56"/>
      <c r="K378" s="73"/>
      <c r="L378" s="73"/>
      <c r="M378" s="73"/>
      <c r="N378" s="65"/>
      <c r="O378" s="71"/>
      <c r="P378" s="67"/>
    </row>
    <row r="379" spans="1:16" s="45" customFormat="1" ht="23.25" x14ac:dyDescent="0.3">
      <c r="A379" s="27"/>
      <c r="B379" s="338"/>
      <c r="C379" s="504"/>
      <c r="D379" s="505"/>
      <c r="E379" s="506"/>
      <c r="F379" s="74"/>
      <c r="G379" s="69"/>
      <c r="H379" s="69"/>
      <c r="I379" s="55"/>
      <c r="J379" s="56"/>
      <c r="K379" s="73"/>
      <c r="L379" s="73"/>
      <c r="M379" s="73"/>
      <c r="N379" s="65"/>
      <c r="O379" s="71"/>
      <c r="P379" s="67"/>
    </row>
    <row r="380" spans="1:16" s="45" customFormat="1" ht="23.25" x14ac:dyDescent="0.3">
      <c r="A380" s="27"/>
      <c r="B380" s="338"/>
      <c r="C380" s="504"/>
      <c r="D380" s="505"/>
      <c r="E380" s="506"/>
      <c r="F380" s="74"/>
      <c r="G380" s="69"/>
      <c r="H380" s="69"/>
      <c r="I380" s="55"/>
      <c r="J380" s="56"/>
      <c r="K380" s="73"/>
      <c r="L380" s="73"/>
      <c r="M380" s="73"/>
      <c r="N380" s="65"/>
      <c r="O380" s="71"/>
      <c r="P380" s="67"/>
    </row>
    <row r="381" spans="1:16" s="45" customFormat="1" ht="23.25" x14ac:dyDescent="0.3">
      <c r="A381" s="27"/>
      <c r="B381" s="338"/>
      <c r="C381" s="504"/>
      <c r="D381" s="505"/>
      <c r="E381" s="506"/>
      <c r="F381" s="74"/>
      <c r="G381" s="69"/>
      <c r="H381" s="69"/>
      <c r="I381" s="55"/>
      <c r="J381" s="56"/>
      <c r="K381" s="73"/>
      <c r="L381" s="73"/>
      <c r="M381" s="73"/>
      <c r="N381" s="65"/>
      <c r="O381" s="71"/>
      <c r="P381" s="67"/>
    </row>
    <row r="382" spans="1:16" s="45" customFormat="1" ht="23.25" x14ac:dyDescent="0.3">
      <c r="A382" s="27"/>
      <c r="B382" s="338"/>
      <c r="C382" s="504"/>
      <c r="D382" s="505"/>
      <c r="E382" s="506"/>
      <c r="F382" s="74"/>
      <c r="G382" s="69"/>
      <c r="H382" s="69"/>
      <c r="I382" s="55"/>
      <c r="J382" s="56"/>
      <c r="K382" s="73"/>
      <c r="L382" s="73"/>
      <c r="M382" s="73"/>
      <c r="N382" s="65"/>
      <c r="O382" s="71"/>
      <c r="P382" s="67"/>
    </row>
    <row r="383" spans="1:16" ht="23.25" x14ac:dyDescent="0.35">
      <c r="B383" s="338"/>
      <c r="C383" s="504"/>
      <c r="D383" s="505"/>
      <c r="E383" s="506"/>
      <c r="F383" s="60"/>
      <c r="G383" s="60"/>
      <c r="H383" s="60"/>
      <c r="I383" s="60"/>
      <c r="J383" s="60"/>
      <c r="K383" s="73"/>
      <c r="L383" s="73"/>
      <c r="M383" s="73"/>
      <c r="N383" s="65"/>
      <c r="O383" s="71"/>
      <c r="P383" s="67"/>
    </row>
    <row r="384" spans="1:16" ht="23.25" x14ac:dyDescent="0.35">
      <c r="B384" s="338"/>
      <c r="C384" s="504"/>
      <c r="D384" s="505"/>
      <c r="E384" s="506"/>
      <c r="F384" s="60"/>
      <c r="G384" s="60"/>
      <c r="H384" s="60"/>
      <c r="I384" s="60"/>
      <c r="J384" s="60"/>
      <c r="K384" s="73"/>
      <c r="L384" s="73"/>
      <c r="M384" s="73"/>
      <c r="N384" s="65"/>
      <c r="O384" s="71"/>
      <c r="P384" s="67"/>
    </row>
    <row r="385" spans="1:16" s="45" customFormat="1" ht="23.25" x14ac:dyDescent="0.35">
      <c r="A385" s="27"/>
      <c r="B385" s="338"/>
      <c r="C385" s="504"/>
      <c r="D385" s="505"/>
      <c r="E385" s="506"/>
      <c r="F385" s="60"/>
      <c r="G385" s="60"/>
      <c r="H385" s="60"/>
      <c r="I385" s="60"/>
      <c r="J385" s="60"/>
      <c r="K385" s="73"/>
      <c r="L385" s="73"/>
      <c r="M385" s="73"/>
      <c r="N385" s="65"/>
      <c r="O385" s="71"/>
      <c r="P385" s="67"/>
    </row>
    <row r="386" spans="1:16" s="45" customFormat="1" ht="23.25" x14ac:dyDescent="0.35">
      <c r="A386" s="27"/>
      <c r="B386" s="338"/>
      <c r="C386" s="504"/>
      <c r="D386" s="505"/>
      <c r="E386" s="506"/>
      <c r="F386" s="60"/>
      <c r="G386" s="60"/>
      <c r="H386" s="60"/>
      <c r="I386" s="60"/>
      <c r="J386" s="60"/>
      <c r="K386" s="73"/>
      <c r="L386" s="73"/>
      <c r="M386" s="73"/>
      <c r="N386" s="65"/>
      <c r="O386" s="71"/>
      <c r="P386" s="67"/>
    </row>
    <row r="387" spans="1:16" s="45" customFormat="1" ht="23.25" x14ac:dyDescent="0.35">
      <c r="A387" s="27"/>
      <c r="B387" s="338"/>
      <c r="C387" s="504"/>
      <c r="D387" s="505"/>
      <c r="E387" s="506"/>
      <c r="F387" s="60"/>
      <c r="G387" s="60"/>
      <c r="H387" s="60"/>
      <c r="I387" s="60"/>
      <c r="J387" s="60"/>
      <c r="K387" s="73"/>
      <c r="L387" s="73"/>
      <c r="M387" s="73"/>
      <c r="N387" s="65"/>
      <c r="O387" s="71"/>
      <c r="P387" s="67"/>
    </row>
    <row r="388" spans="1:16" s="45" customFormat="1" ht="23.25" x14ac:dyDescent="0.35">
      <c r="A388" s="27"/>
      <c r="B388" s="338"/>
      <c r="C388" s="504"/>
      <c r="D388" s="505"/>
      <c r="E388" s="506"/>
      <c r="F388" s="60"/>
      <c r="G388" s="60"/>
      <c r="H388" s="60"/>
      <c r="I388" s="60"/>
      <c r="J388" s="60"/>
      <c r="K388" s="73"/>
      <c r="L388" s="73"/>
      <c r="M388" s="73"/>
      <c r="N388" s="65"/>
      <c r="O388" s="71"/>
      <c r="P388" s="67"/>
    </row>
    <row r="389" spans="1:16" s="45" customFormat="1" ht="23.25" x14ac:dyDescent="0.35">
      <c r="A389" s="27"/>
      <c r="B389" s="338"/>
      <c r="C389" s="504"/>
      <c r="D389" s="505"/>
      <c r="E389" s="506"/>
      <c r="F389" s="60"/>
      <c r="G389" s="60"/>
      <c r="H389" s="60"/>
      <c r="I389" s="60"/>
      <c r="J389" s="60"/>
      <c r="K389" s="73"/>
      <c r="L389" s="73"/>
      <c r="M389" s="73"/>
      <c r="N389" s="65"/>
      <c r="O389" s="71"/>
      <c r="P389" s="67"/>
    </row>
    <row r="390" spans="1:16" ht="23.25" x14ac:dyDescent="0.35">
      <c r="B390" s="338"/>
      <c r="C390" s="504"/>
      <c r="D390" s="505"/>
      <c r="E390" s="506"/>
      <c r="F390" s="60"/>
      <c r="G390" s="60"/>
      <c r="H390" s="60"/>
      <c r="I390" s="60"/>
      <c r="J390" s="60"/>
      <c r="K390" s="73"/>
      <c r="L390" s="73"/>
      <c r="M390" s="73"/>
      <c r="N390" s="65"/>
      <c r="O390" s="71"/>
      <c r="P390" s="67"/>
    </row>
    <row r="391" spans="1:16" ht="23.25" x14ac:dyDescent="0.35">
      <c r="B391" s="338"/>
      <c r="C391" s="504"/>
      <c r="D391" s="505"/>
      <c r="E391" s="506"/>
      <c r="F391" s="60"/>
      <c r="G391" s="60"/>
      <c r="H391" s="60"/>
      <c r="I391" s="60"/>
      <c r="J391" s="60"/>
      <c r="K391" s="73"/>
      <c r="L391" s="73"/>
      <c r="M391" s="73"/>
      <c r="N391" s="65"/>
      <c r="O391" s="71"/>
      <c r="P391" s="67"/>
    </row>
    <row r="392" spans="1:16" ht="408.75" customHeight="1" thickBot="1" x14ac:dyDescent="0.4">
      <c r="B392" s="338"/>
      <c r="C392" s="504"/>
      <c r="D392" s="505"/>
      <c r="E392" s="506"/>
      <c r="F392" s="60"/>
      <c r="G392" s="60"/>
      <c r="H392" s="60"/>
      <c r="I392" s="60"/>
      <c r="J392" s="245"/>
      <c r="K392" s="513" t="s">
        <v>50</v>
      </c>
      <c r="L392" s="514"/>
      <c r="M392" s="515"/>
      <c r="N392" s="240">
        <f>(N346+N347+N348+N349)/4</f>
        <v>92.901098631295611</v>
      </c>
      <c r="O392" s="71"/>
      <c r="P392" s="67"/>
    </row>
    <row r="393" spans="1:16" ht="375" hidden="1" customHeight="1" x14ac:dyDescent="0.35">
      <c r="B393" s="338"/>
      <c r="C393" s="504"/>
      <c r="D393" s="505"/>
      <c r="E393" s="506"/>
      <c r="F393" s="60"/>
      <c r="G393" s="46"/>
      <c r="H393" s="60"/>
      <c r="I393" s="60"/>
      <c r="J393" s="60"/>
      <c r="K393" s="285"/>
      <c r="L393" s="285"/>
      <c r="M393" s="285"/>
      <c r="N393" s="65" t="e">
        <v>#DIV/0!</v>
      </c>
      <c r="O393" s="71"/>
      <c r="P393" s="67"/>
    </row>
    <row r="394" spans="1:16" s="45" customFormat="1" ht="128.25" hidden="1" customHeight="1" x14ac:dyDescent="0.35">
      <c r="A394" s="27"/>
      <c r="B394" s="338"/>
      <c r="C394" s="504"/>
      <c r="D394" s="505"/>
      <c r="E394" s="506"/>
      <c r="F394" s="60"/>
      <c r="G394" s="60"/>
      <c r="H394" s="60"/>
      <c r="I394" s="60"/>
      <c r="J394" s="60"/>
      <c r="K394" s="73"/>
      <c r="L394" s="73"/>
      <c r="M394" s="73"/>
      <c r="N394" s="65"/>
      <c r="O394" s="71"/>
      <c r="P394" s="67"/>
    </row>
    <row r="395" spans="1:16" ht="36" hidden="1" customHeight="1" x14ac:dyDescent="0.35">
      <c r="B395" s="405"/>
      <c r="C395" s="507"/>
      <c r="D395" s="508"/>
      <c r="E395" s="509"/>
      <c r="F395" s="60"/>
      <c r="G395" s="60"/>
      <c r="H395" s="60"/>
      <c r="I395" s="60"/>
      <c r="J395" s="60"/>
      <c r="K395" s="73" t="s">
        <v>50</v>
      </c>
      <c r="L395" s="73"/>
      <c r="M395" s="73"/>
      <c r="N395" s="149">
        <f>(N346+N347)/2</f>
        <v>85.672797676669887</v>
      </c>
      <c r="O395" s="71"/>
      <c r="P395" s="67"/>
    </row>
    <row r="396" spans="1:16" ht="18" customHeight="1" x14ac:dyDescent="0.3">
      <c r="B396" s="44"/>
      <c r="C396" s="46"/>
      <c r="D396" s="46"/>
      <c r="E396" s="46"/>
      <c r="F396" s="46"/>
      <c r="H396" s="46"/>
      <c r="I396" s="46"/>
      <c r="J396" s="46"/>
      <c r="K396" s="47"/>
      <c r="L396" s="47"/>
      <c r="M396" s="47"/>
      <c r="N396" s="48"/>
      <c r="O396" s="49"/>
      <c r="P396" s="50"/>
    </row>
    <row r="397" spans="1:16" ht="46.5" x14ac:dyDescent="0.35">
      <c r="A397" s="334">
        <v>21</v>
      </c>
      <c r="B397" s="337" t="s">
        <v>237</v>
      </c>
      <c r="C397" s="249">
        <v>5</v>
      </c>
      <c r="D397" s="249">
        <v>3</v>
      </c>
      <c r="E397" s="250">
        <f>D397/C397*100</f>
        <v>60</v>
      </c>
      <c r="F397" s="251" t="s">
        <v>6</v>
      </c>
      <c r="G397" s="233">
        <f>G399+G400+G401</f>
        <v>79320.7</v>
      </c>
      <c r="H397" s="233">
        <v>13348.4</v>
      </c>
      <c r="I397" s="233">
        <f>H397/G397*100</f>
        <v>16.828394101413629</v>
      </c>
      <c r="J397" s="319">
        <f>E397/I397*100</f>
        <v>356.54025950675737</v>
      </c>
      <c r="K397" s="234" t="s">
        <v>238</v>
      </c>
      <c r="L397" s="221">
        <v>195</v>
      </c>
      <c r="M397" s="222">
        <v>124.7</v>
      </c>
      <c r="N397" s="253">
        <f t="shared" ref="N397:N399" si="25">(M397/L397)*100</f>
        <v>63.948717948717949</v>
      </c>
      <c r="O397" s="340">
        <f>N416*J397/100</f>
        <v>277.35175366451296</v>
      </c>
      <c r="P397" s="343" t="s">
        <v>58</v>
      </c>
    </row>
    <row r="398" spans="1:16" ht="94.5" x14ac:dyDescent="0.35">
      <c r="A398" s="335"/>
      <c r="B398" s="338"/>
      <c r="C398" s="501" t="s">
        <v>251</v>
      </c>
      <c r="D398" s="347"/>
      <c r="E398" s="348"/>
      <c r="F398" s="254" t="s">
        <v>53</v>
      </c>
      <c r="G398" s="255" t="s">
        <v>239</v>
      </c>
      <c r="H398" s="255">
        <v>0</v>
      </c>
      <c r="I398" s="233">
        <v>0</v>
      </c>
      <c r="J398" s="256">
        <v>0</v>
      </c>
      <c r="K398" s="234" t="s">
        <v>240</v>
      </c>
      <c r="L398" s="221">
        <v>28</v>
      </c>
      <c r="M398" s="222">
        <v>7</v>
      </c>
      <c r="N398" s="253">
        <f t="shared" si="25"/>
        <v>25</v>
      </c>
      <c r="O398" s="341"/>
      <c r="P398" s="344"/>
    </row>
    <row r="399" spans="1:16" ht="96" x14ac:dyDescent="0.35">
      <c r="A399" s="335"/>
      <c r="B399" s="338"/>
      <c r="C399" s="349"/>
      <c r="D399" s="350"/>
      <c r="E399" s="351"/>
      <c r="F399" s="254" t="s">
        <v>52</v>
      </c>
      <c r="G399" s="255">
        <v>77028.3</v>
      </c>
      <c r="H399" s="255">
        <v>3276.9</v>
      </c>
      <c r="I399" s="233">
        <f t="shared" ref="I399:I401" si="26">H399/G399*100</f>
        <v>4.2541507471929147</v>
      </c>
      <c r="J399" s="256">
        <v>0</v>
      </c>
      <c r="K399" s="234" t="s">
        <v>241</v>
      </c>
      <c r="L399" s="257">
        <v>1</v>
      </c>
      <c r="M399" s="257">
        <v>3</v>
      </c>
      <c r="N399" s="253">
        <f t="shared" si="25"/>
        <v>300</v>
      </c>
      <c r="O399" s="341"/>
      <c r="P399" s="344"/>
    </row>
    <row r="400" spans="1:16" ht="74.25" x14ac:dyDescent="0.35">
      <c r="A400" s="335"/>
      <c r="B400" s="338"/>
      <c r="C400" s="349"/>
      <c r="D400" s="350"/>
      <c r="E400" s="351"/>
      <c r="F400" s="254" t="s">
        <v>54</v>
      </c>
      <c r="G400" s="284">
        <v>546.20000000000005</v>
      </c>
      <c r="H400" s="284">
        <v>46.8</v>
      </c>
      <c r="I400" s="233">
        <f t="shared" si="26"/>
        <v>8.5682900036616605</v>
      </c>
      <c r="J400" s="256">
        <f>E400/I400*100</f>
        <v>0</v>
      </c>
      <c r="K400" s="234" t="s">
        <v>242</v>
      </c>
      <c r="L400" s="221">
        <v>0.34</v>
      </c>
      <c r="M400" s="222">
        <v>0</v>
      </c>
      <c r="N400" s="253">
        <v>0</v>
      </c>
      <c r="O400" s="341"/>
      <c r="P400" s="344"/>
    </row>
    <row r="401" spans="1:16" ht="104.25" x14ac:dyDescent="0.25">
      <c r="A401" s="335"/>
      <c r="B401" s="338"/>
      <c r="C401" s="349"/>
      <c r="D401" s="350"/>
      <c r="E401" s="351"/>
      <c r="F401" s="258" t="s">
        <v>55</v>
      </c>
      <c r="G401" s="255">
        <v>1746.2</v>
      </c>
      <c r="H401" s="255">
        <v>10024.700000000001</v>
      </c>
      <c r="I401" s="233">
        <f t="shared" si="26"/>
        <v>574.08658801969989</v>
      </c>
      <c r="J401" s="256"/>
      <c r="K401" s="286" t="s">
        <v>244</v>
      </c>
      <c r="L401" s="221">
        <v>3</v>
      </c>
      <c r="M401" s="222">
        <v>0</v>
      </c>
      <c r="N401" s="253">
        <v>0</v>
      </c>
      <c r="O401" s="341"/>
      <c r="P401" s="344"/>
    </row>
    <row r="402" spans="1:16" ht="23.25" x14ac:dyDescent="0.25">
      <c r="A402" s="335"/>
      <c r="B402" s="338"/>
      <c r="C402" s="349"/>
      <c r="D402" s="350"/>
      <c r="E402" s="351"/>
      <c r="F402" s="260"/>
      <c r="G402" s="261"/>
      <c r="H402" s="261"/>
      <c r="I402" s="262"/>
      <c r="J402" s="263"/>
      <c r="K402" s="259"/>
      <c r="L402" s="221"/>
      <c r="M402" s="222"/>
      <c r="N402" s="253"/>
      <c r="O402" s="341"/>
      <c r="P402" s="344"/>
    </row>
    <row r="403" spans="1:16" ht="23.25" x14ac:dyDescent="0.35">
      <c r="A403" s="335"/>
      <c r="B403" s="338"/>
      <c r="C403" s="349"/>
      <c r="D403" s="350"/>
      <c r="E403" s="351"/>
      <c r="F403" s="264"/>
      <c r="G403" s="265"/>
      <c r="H403" s="265"/>
      <c r="I403" s="265"/>
      <c r="J403" s="265"/>
      <c r="K403" s="259"/>
      <c r="L403" s="224"/>
      <c r="M403" s="225"/>
      <c r="N403" s="253"/>
      <c r="O403" s="341"/>
      <c r="P403" s="344"/>
    </row>
    <row r="404" spans="1:16" ht="23.25" x14ac:dyDescent="0.35">
      <c r="A404" s="335"/>
      <c r="B404" s="338"/>
      <c r="C404" s="349"/>
      <c r="D404" s="350"/>
      <c r="E404" s="351"/>
      <c r="F404" s="266"/>
      <c r="G404" s="267"/>
      <c r="H404" s="267"/>
      <c r="I404" s="267"/>
      <c r="J404" s="267"/>
      <c r="K404" s="268"/>
      <c r="L404" s="224"/>
      <c r="M404" s="225"/>
      <c r="N404" s="253"/>
      <c r="O404" s="341"/>
      <c r="P404" s="344"/>
    </row>
    <row r="405" spans="1:16" ht="23.25" x14ac:dyDescent="0.35">
      <c r="A405" s="335"/>
      <c r="B405" s="338"/>
      <c r="C405" s="349"/>
      <c r="D405" s="350"/>
      <c r="E405" s="351"/>
      <c r="F405" s="266"/>
      <c r="G405" s="267"/>
      <c r="H405" s="267"/>
      <c r="I405" s="267"/>
      <c r="J405" s="267"/>
      <c r="K405" s="259"/>
      <c r="L405" s="225"/>
      <c r="M405" s="225"/>
      <c r="N405" s="253"/>
      <c r="O405" s="341"/>
      <c r="P405" s="344"/>
    </row>
    <row r="406" spans="1:16" ht="23.25" x14ac:dyDescent="0.35">
      <c r="A406" s="335"/>
      <c r="B406" s="338"/>
      <c r="C406" s="349"/>
      <c r="D406" s="350"/>
      <c r="E406" s="351"/>
      <c r="F406" s="266"/>
      <c r="G406" s="267"/>
      <c r="H406" s="267"/>
      <c r="I406" s="267"/>
      <c r="J406" s="267"/>
      <c r="K406" s="259"/>
      <c r="L406" s="225"/>
      <c r="M406" s="225"/>
      <c r="N406" s="253"/>
      <c r="O406" s="341"/>
      <c r="P406" s="344"/>
    </row>
    <row r="407" spans="1:16" ht="23.25" x14ac:dyDescent="0.35">
      <c r="A407" s="335"/>
      <c r="B407" s="338"/>
      <c r="C407" s="349"/>
      <c r="D407" s="350"/>
      <c r="E407" s="351"/>
      <c r="F407" s="266"/>
      <c r="G407" s="267"/>
      <c r="H407" s="267"/>
      <c r="I407" s="267"/>
      <c r="J407" s="267"/>
      <c r="K407" s="259"/>
      <c r="L407" s="225"/>
      <c r="M407" s="225"/>
      <c r="N407" s="253"/>
      <c r="O407" s="341"/>
      <c r="P407" s="344"/>
    </row>
    <row r="408" spans="1:16" ht="23.25" x14ac:dyDescent="0.35">
      <c r="A408" s="335"/>
      <c r="B408" s="338"/>
      <c r="C408" s="349"/>
      <c r="D408" s="350"/>
      <c r="E408" s="351"/>
      <c r="F408" s="266"/>
      <c r="G408" s="267"/>
      <c r="H408" s="267"/>
      <c r="I408" s="267"/>
      <c r="J408" s="267"/>
      <c r="K408" s="259"/>
      <c r="L408" s="225"/>
      <c r="M408" s="225"/>
      <c r="N408" s="253"/>
      <c r="O408" s="341"/>
      <c r="P408" s="344"/>
    </row>
    <row r="409" spans="1:16" ht="23.25" x14ac:dyDescent="0.35">
      <c r="A409" s="335"/>
      <c r="B409" s="338"/>
      <c r="C409" s="349"/>
      <c r="D409" s="350"/>
      <c r="E409" s="351"/>
      <c r="F409" s="266"/>
      <c r="G409" s="267"/>
      <c r="H409" s="267"/>
      <c r="I409" s="267"/>
      <c r="J409" s="267"/>
      <c r="K409" s="259"/>
      <c r="L409" s="226"/>
      <c r="M409" s="225"/>
      <c r="N409" s="253"/>
      <c r="O409" s="341"/>
      <c r="P409" s="344"/>
    </row>
    <row r="410" spans="1:16" ht="23.25" x14ac:dyDescent="0.35">
      <c r="A410" s="335"/>
      <c r="B410" s="338"/>
      <c r="C410" s="269"/>
      <c r="D410" s="270"/>
      <c r="E410" s="271"/>
      <c r="F410" s="266"/>
      <c r="G410" s="267"/>
      <c r="H410" s="267"/>
      <c r="I410" s="267"/>
      <c r="J410" s="267"/>
      <c r="K410" s="259"/>
      <c r="L410" s="225"/>
      <c r="M410" s="227"/>
      <c r="N410" s="253"/>
      <c r="O410" s="341"/>
      <c r="P410" s="344"/>
    </row>
    <row r="411" spans="1:16" ht="23.25" x14ac:dyDescent="0.35">
      <c r="A411" s="335"/>
      <c r="B411" s="338"/>
      <c r="C411" s="269"/>
      <c r="D411" s="270"/>
      <c r="E411" s="271"/>
      <c r="F411" s="266"/>
      <c r="G411" s="267"/>
      <c r="H411" s="267"/>
      <c r="I411" s="267"/>
      <c r="J411" s="267"/>
      <c r="K411" s="259"/>
      <c r="L411" s="228"/>
      <c r="M411" s="229"/>
      <c r="N411" s="253"/>
      <c r="O411" s="341"/>
      <c r="P411" s="344"/>
    </row>
    <row r="412" spans="1:16" ht="23.25" x14ac:dyDescent="0.35">
      <c r="A412" s="335"/>
      <c r="B412" s="338"/>
      <c r="C412" s="269"/>
      <c r="D412" s="270"/>
      <c r="E412" s="271"/>
      <c r="F412" s="266"/>
      <c r="G412" s="267"/>
      <c r="H412" s="267"/>
      <c r="I412" s="267"/>
      <c r="J412" s="267"/>
      <c r="K412" s="259"/>
      <c r="L412" s="225"/>
      <c r="M412" s="229"/>
      <c r="N412" s="272"/>
      <c r="O412" s="341"/>
      <c r="P412" s="344"/>
    </row>
    <row r="413" spans="1:16" ht="23.25" x14ac:dyDescent="0.35">
      <c r="A413" s="335"/>
      <c r="B413" s="338"/>
      <c r="C413" s="273"/>
      <c r="D413" s="274"/>
      <c r="E413" s="275"/>
      <c r="F413" s="266"/>
      <c r="G413" s="267"/>
      <c r="H413" s="267"/>
      <c r="I413" s="267"/>
      <c r="J413" s="267"/>
      <c r="K413" s="259"/>
      <c r="L413" s="276"/>
      <c r="M413" s="276"/>
      <c r="N413" s="272"/>
      <c r="O413" s="341"/>
      <c r="P413" s="344"/>
    </row>
    <row r="414" spans="1:16" ht="23.25" x14ac:dyDescent="0.35">
      <c r="A414" s="335"/>
      <c r="B414" s="338"/>
      <c r="C414" s="273"/>
      <c r="D414" s="274"/>
      <c r="E414" s="275"/>
      <c r="F414" s="266"/>
      <c r="G414" s="267"/>
      <c r="H414" s="267"/>
      <c r="I414" s="267"/>
      <c r="J414" s="267"/>
      <c r="K414" s="259"/>
      <c r="L414" s="276"/>
      <c r="M414" s="276"/>
      <c r="N414" s="272"/>
      <c r="O414" s="341"/>
      <c r="P414" s="344"/>
    </row>
    <row r="415" spans="1:16" ht="23.25" x14ac:dyDescent="0.35">
      <c r="A415" s="335"/>
      <c r="B415" s="338"/>
      <c r="C415" s="273"/>
      <c r="D415" s="274"/>
      <c r="E415" s="275"/>
      <c r="F415" s="266"/>
      <c r="G415" s="267"/>
      <c r="H415" s="267"/>
      <c r="I415" s="267"/>
      <c r="J415" s="267"/>
      <c r="K415" s="259"/>
      <c r="L415" s="276"/>
      <c r="M415" s="276"/>
      <c r="N415" s="272"/>
      <c r="O415" s="341"/>
      <c r="P415" s="344"/>
    </row>
    <row r="416" spans="1:16" ht="24" thickBot="1" x14ac:dyDescent="0.4">
      <c r="A416" s="336"/>
      <c r="B416" s="339"/>
      <c r="C416" s="277"/>
      <c r="D416" s="278"/>
      <c r="E416" s="279"/>
      <c r="F416" s="280"/>
      <c r="G416" s="281"/>
      <c r="H416" s="281"/>
      <c r="I416" s="281"/>
      <c r="J416" s="282"/>
      <c r="K416" s="352" t="s">
        <v>50</v>
      </c>
      <c r="L416" s="353"/>
      <c r="M416" s="354"/>
      <c r="N416" s="283">
        <f>(N397+N398+N399+N400+N401)/5</f>
        <v>77.789743589743594</v>
      </c>
      <c r="O416" s="342"/>
      <c r="P416" s="345"/>
    </row>
    <row r="418" spans="1:16" ht="69.75" x14ac:dyDescent="0.35">
      <c r="A418" s="334">
        <v>22</v>
      </c>
      <c r="B418" s="337" t="s">
        <v>256</v>
      </c>
      <c r="C418" s="249">
        <v>26</v>
      </c>
      <c r="D418" s="249">
        <v>25</v>
      </c>
      <c r="E418" s="250">
        <f>D418/C418*100</f>
        <v>96.15384615384616</v>
      </c>
      <c r="F418" s="251" t="s">
        <v>6</v>
      </c>
      <c r="G418" s="233">
        <v>30</v>
      </c>
      <c r="H418" s="233">
        <v>0</v>
      </c>
      <c r="I418" s="233">
        <v>0</v>
      </c>
      <c r="J418" s="252"/>
      <c r="K418" s="234" t="s">
        <v>258</v>
      </c>
      <c r="L418" s="221">
        <v>100</v>
      </c>
      <c r="M418" s="222">
        <v>100</v>
      </c>
      <c r="N418" s="253">
        <f t="shared" ref="N418:N421" si="27">(M418/L418)*100</f>
        <v>100</v>
      </c>
      <c r="O418" s="340">
        <f>N437*J418/100</f>
        <v>0</v>
      </c>
      <c r="P418" s="343" t="s">
        <v>232</v>
      </c>
    </row>
    <row r="419" spans="1:16" ht="94.5" x14ac:dyDescent="0.35">
      <c r="A419" s="335"/>
      <c r="B419" s="338"/>
      <c r="C419" s="346" t="s">
        <v>257</v>
      </c>
      <c r="D419" s="347"/>
      <c r="E419" s="348"/>
      <c r="F419" s="254" t="s">
        <v>53</v>
      </c>
      <c r="G419" s="255">
        <f>-G4150</f>
        <v>0</v>
      </c>
      <c r="H419" s="255">
        <v>0</v>
      </c>
      <c r="I419" s="233">
        <v>0</v>
      </c>
      <c r="J419" s="256">
        <v>0</v>
      </c>
      <c r="K419" s="234" t="s">
        <v>259</v>
      </c>
      <c r="L419" s="221">
        <v>80</v>
      </c>
      <c r="M419" s="222">
        <v>80</v>
      </c>
      <c r="N419" s="253">
        <f t="shared" si="27"/>
        <v>100</v>
      </c>
      <c r="O419" s="341"/>
      <c r="P419" s="344"/>
    </row>
    <row r="420" spans="1:16" ht="96" x14ac:dyDescent="0.35">
      <c r="A420" s="335"/>
      <c r="B420" s="338"/>
      <c r="C420" s="349"/>
      <c r="D420" s="350"/>
      <c r="E420" s="351"/>
      <c r="F420" s="254" t="s">
        <v>52</v>
      </c>
      <c r="G420" s="255"/>
      <c r="H420" s="255"/>
      <c r="I420" s="233" t="e">
        <f t="shared" ref="I420:I421" si="28">H420/G420*100</f>
        <v>#DIV/0!</v>
      </c>
      <c r="J420" s="256">
        <v>0</v>
      </c>
      <c r="K420" s="234" t="s">
        <v>260</v>
      </c>
      <c r="L420" s="257">
        <v>5</v>
      </c>
      <c r="M420" s="257">
        <v>4</v>
      </c>
      <c r="N420" s="253">
        <f t="shared" si="27"/>
        <v>80</v>
      </c>
      <c r="O420" s="341"/>
      <c r="P420" s="344"/>
    </row>
    <row r="421" spans="1:16" ht="74.25" x14ac:dyDescent="0.35">
      <c r="A421" s="335"/>
      <c r="B421" s="338"/>
      <c r="C421" s="349"/>
      <c r="D421" s="350"/>
      <c r="E421" s="351"/>
      <c r="F421" s="254" t="s">
        <v>54</v>
      </c>
      <c r="G421" s="284">
        <v>30</v>
      </c>
      <c r="H421" s="284">
        <v>0</v>
      </c>
      <c r="I421" s="233">
        <f t="shared" si="28"/>
        <v>0</v>
      </c>
      <c r="J421" s="256">
        <v>0</v>
      </c>
      <c r="K421" s="234" t="s">
        <v>261</v>
      </c>
      <c r="L421" s="221">
        <v>1</v>
      </c>
      <c r="M421" s="222">
        <v>2</v>
      </c>
      <c r="N421" s="253">
        <f t="shared" si="27"/>
        <v>200</v>
      </c>
      <c r="O421" s="341"/>
      <c r="P421" s="344"/>
    </row>
    <row r="422" spans="1:16" ht="104.25" x14ac:dyDescent="0.25">
      <c r="A422" s="335"/>
      <c r="B422" s="338"/>
      <c r="C422" s="349"/>
      <c r="D422" s="350"/>
      <c r="E422" s="351"/>
      <c r="F422" s="258" t="s">
        <v>55</v>
      </c>
      <c r="G422" s="255">
        <v>0</v>
      </c>
      <c r="H422" s="255">
        <v>0</v>
      </c>
      <c r="I422" s="233">
        <v>0</v>
      </c>
      <c r="J422" s="256"/>
      <c r="K422" s="286"/>
      <c r="L422" s="221"/>
      <c r="M422" s="222"/>
      <c r="N422" s="253"/>
      <c r="O422" s="341"/>
      <c r="P422" s="344"/>
    </row>
    <row r="423" spans="1:16" ht="23.25" x14ac:dyDescent="0.25">
      <c r="A423" s="335"/>
      <c r="B423" s="338"/>
      <c r="C423" s="349"/>
      <c r="D423" s="350"/>
      <c r="E423" s="351"/>
      <c r="F423" s="260"/>
      <c r="G423" s="261"/>
      <c r="H423" s="261"/>
      <c r="I423" s="262"/>
      <c r="J423" s="263"/>
      <c r="K423" s="259"/>
      <c r="L423" s="221"/>
      <c r="M423" s="222"/>
      <c r="N423" s="253"/>
      <c r="O423" s="341"/>
      <c r="P423" s="344"/>
    </row>
    <row r="424" spans="1:16" ht="23.25" x14ac:dyDescent="0.35">
      <c r="A424" s="335"/>
      <c r="B424" s="338"/>
      <c r="C424" s="349"/>
      <c r="D424" s="350"/>
      <c r="E424" s="351"/>
      <c r="F424" s="264"/>
      <c r="G424" s="265"/>
      <c r="H424" s="265"/>
      <c r="I424" s="265"/>
      <c r="J424" s="265"/>
      <c r="K424" s="259"/>
      <c r="L424" s="224"/>
      <c r="M424" s="225"/>
      <c r="N424" s="253"/>
      <c r="O424" s="341"/>
      <c r="P424" s="344"/>
    </row>
    <row r="425" spans="1:16" ht="23.25" x14ac:dyDescent="0.35">
      <c r="A425" s="335"/>
      <c r="B425" s="338"/>
      <c r="C425" s="349"/>
      <c r="D425" s="350"/>
      <c r="E425" s="351"/>
      <c r="F425" s="266"/>
      <c r="G425" s="267"/>
      <c r="H425" s="267"/>
      <c r="I425" s="267"/>
      <c r="J425" s="267"/>
      <c r="K425" s="268"/>
      <c r="L425" s="224"/>
      <c r="M425" s="225"/>
      <c r="N425" s="253"/>
      <c r="O425" s="341"/>
      <c r="P425" s="344"/>
    </row>
    <row r="426" spans="1:16" ht="23.25" x14ac:dyDescent="0.35">
      <c r="A426" s="335"/>
      <c r="B426" s="338"/>
      <c r="C426" s="349"/>
      <c r="D426" s="350"/>
      <c r="E426" s="351"/>
      <c r="F426" s="266"/>
      <c r="G426" s="267"/>
      <c r="H426" s="267"/>
      <c r="I426" s="267"/>
      <c r="J426" s="267"/>
      <c r="K426" s="259"/>
      <c r="L426" s="225"/>
      <c r="M426" s="225"/>
      <c r="N426" s="253"/>
      <c r="O426" s="341"/>
      <c r="P426" s="344"/>
    </row>
    <row r="427" spans="1:16" ht="23.25" x14ac:dyDescent="0.35">
      <c r="A427" s="335"/>
      <c r="B427" s="338"/>
      <c r="C427" s="349"/>
      <c r="D427" s="350"/>
      <c r="E427" s="351"/>
      <c r="F427" s="266"/>
      <c r="G427" s="267"/>
      <c r="H427" s="267"/>
      <c r="I427" s="267"/>
      <c r="J427" s="267"/>
      <c r="K427" s="259"/>
      <c r="L427" s="225"/>
      <c r="M427" s="225"/>
      <c r="N427" s="253"/>
      <c r="O427" s="341"/>
      <c r="P427" s="344"/>
    </row>
    <row r="428" spans="1:16" ht="23.25" x14ac:dyDescent="0.35">
      <c r="A428" s="335"/>
      <c r="B428" s="338"/>
      <c r="C428" s="349"/>
      <c r="D428" s="350"/>
      <c r="E428" s="351"/>
      <c r="F428" s="266"/>
      <c r="G428" s="267"/>
      <c r="H428" s="267"/>
      <c r="I428" s="267"/>
      <c r="J428" s="267"/>
      <c r="K428" s="259"/>
      <c r="L428" s="225"/>
      <c r="M428" s="225"/>
      <c r="N428" s="253"/>
      <c r="O428" s="341"/>
      <c r="P428" s="344"/>
    </row>
    <row r="429" spans="1:16" ht="23.25" x14ac:dyDescent="0.35">
      <c r="A429" s="335"/>
      <c r="B429" s="338"/>
      <c r="C429" s="349"/>
      <c r="D429" s="350"/>
      <c r="E429" s="351"/>
      <c r="F429" s="266"/>
      <c r="G429" s="267"/>
      <c r="H429" s="267"/>
      <c r="I429" s="267"/>
      <c r="J429" s="267"/>
      <c r="K429" s="259"/>
      <c r="L429" s="225"/>
      <c r="M429" s="225"/>
      <c r="N429" s="253"/>
      <c r="O429" s="341"/>
      <c r="P429" s="344"/>
    </row>
    <row r="430" spans="1:16" ht="59.25" customHeight="1" x14ac:dyDescent="0.35">
      <c r="A430" s="335"/>
      <c r="B430" s="338"/>
      <c r="C430" s="349"/>
      <c r="D430" s="350"/>
      <c r="E430" s="351"/>
      <c r="F430" s="266"/>
      <c r="G430" s="267"/>
      <c r="H430" s="267"/>
      <c r="I430" s="267"/>
      <c r="J430" s="267"/>
      <c r="K430" s="259"/>
      <c r="L430" s="226"/>
      <c r="M430" s="225"/>
      <c r="N430" s="253"/>
      <c r="O430" s="341"/>
      <c r="P430" s="344"/>
    </row>
    <row r="431" spans="1:16" ht="23.25" customHeight="1" x14ac:dyDescent="0.35">
      <c r="A431" s="335"/>
      <c r="B431" s="338"/>
      <c r="C431" s="269"/>
      <c r="D431" s="270"/>
      <c r="E431" s="271"/>
      <c r="F431" s="266"/>
      <c r="G431" s="267"/>
      <c r="H431" s="267"/>
      <c r="I431" s="267"/>
      <c r="J431" s="267"/>
      <c r="K431" s="259"/>
      <c r="L431" s="225"/>
      <c r="M431" s="227"/>
      <c r="N431" s="253"/>
      <c r="O431" s="341"/>
      <c r="P431" s="344"/>
    </row>
    <row r="432" spans="1:16" ht="23.25" x14ac:dyDescent="0.35">
      <c r="A432" s="335"/>
      <c r="B432" s="338"/>
      <c r="C432" s="269"/>
      <c r="D432" s="270"/>
      <c r="E432" s="271"/>
      <c r="F432" s="266"/>
      <c r="G432" s="267"/>
      <c r="H432" s="267"/>
      <c r="I432" s="267"/>
      <c r="J432" s="267"/>
      <c r="K432" s="259"/>
      <c r="L432" s="228"/>
      <c r="M432" s="229"/>
      <c r="N432" s="253"/>
      <c r="O432" s="341"/>
      <c r="P432" s="344"/>
    </row>
    <row r="433" spans="1:16" ht="23.25" x14ac:dyDescent="0.35">
      <c r="A433" s="335"/>
      <c r="B433" s="338"/>
      <c r="C433" s="269"/>
      <c r="D433" s="270"/>
      <c r="E433" s="271"/>
      <c r="F433" s="266"/>
      <c r="G433" s="267"/>
      <c r="H433" s="267"/>
      <c r="I433" s="267"/>
      <c r="J433" s="267"/>
      <c r="K433" s="259"/>
      <c r="L433" s="225"/>
      <c r="M433" s="229"/>
      <c r="N433" s="272"/>
      <c r="O433" s="341"/>
      <c r="P433" s="344"/>
    </row>
    <row r="434" spans="1:16" ht="23.25" x14ac:dyDescent="0.35">
      <c r="A434" s="335"/>
      <c r="B434" s="338"/>
      <c r="C434" s="273"/>
      <c r="D434" s="274"/>
      <c r="E434" s="275"/>
      <c r="F434" s="266"/>
      <c r="G434" s="267"/>
      <c r="H434" s="267"/>
      <c r="I434" s="267"/>
      <c r="J434" s="267"/>
      <c r="K434" s="259"/>
      <c r="L434" s="276"/>
      <c r="M434" s="276"/>
      <c r="N434" s="272"/>
      <c r="O434" s="341"/>
      <c r="P434" s="344"/>
    </row>
    <row r="435" spans="1:16" ht="23.25" x14ac:dyDescent="0.35">
      <c r="A435" s="335"/>
      <c r="B435" s="338"/>
      <c r="C435" s="273"/>
      <c r="D435" s="274"/>
      <c r="E435" s="275"/>
      <c r="F435" s="266"/>
      <c r="G435" s="267"/>
      <c r="H435" s="267"/>
      <c r="I435" s="267"/>
      <c r="J435" s="267"/>
      <c r="K435" s="259"/>
      <c r="L435" s="276"/>
      <c r="M435" s="276"/>
      <c r="N435" s="272"/>
      <c r="O435" s="341"/>
      <c r="P435" s="344"/>
    </row>
    <row r="436" spans="1:16" ht="123.75" customHeight="1" x14ac:dyDescent="0.35">
      <c r="A436" s="335"/>
      <c r="B436" s="338"/>
      <c r="C436" s="273"/>
      <c r="D436" s="274"/>
      <c r="E436" s="275"/>
      <c r="F436" s="266"/>
      <c r="G436" s="267"/>
      <c r="H436" s="267"/>
      <c r="I436" s="267"/>
      <c r="J436" s="267"/>
      <c r="K436" s="259"/>
      <c r="L436" s="276"/>
      <c r="M436" s="276"/>
      <c r="N436" s="272"/>
      <c r="O436" s="341"/>
      <c r="P436" s="344"/>
    </row>
    <row r="437" spans="1:16" ht="396.75" customHeight="1" thickBot="1" x14ac:dyDescent="0.4">
      <c r="A437" s="336"/>
      <c r="B437" s="339"/>
      <c r="C437" s="277"/>
      <c r="D437" s="278"/>
      <c r="E437" s="279"/>
      <c r="F437" s="280"/>
      <c r="G437" s="281"/>
      <c r="H437" s="281"/>
      <c r="I437" s="281"/>
      <c r="J437" s="282"/>
      <c r="K437" s="352" t="s">
        <v>50</v>
      </c>
      <c r="L437" s="353"/>
      <c r="M437" s="354"/>
      <c r="N437" s="283">
        <f>(N418+N419+N420+N421)/4</f>
        <v>120</v>
      </c>
      <c r="O437" s="342"/>
      <c r="P437" s="345"/>
    </row>
    <row r="438" spans="1:16" ht="18.75" hidden="1" customHeight="1" x14ac:dyDescent="0.3"/>
    <row r="439" spans="1:16" ht="18.75" hidden="1" customHeight="1" x14ac:dyDescent="0.3"/>
    <row r="440" spans="1:16" hidden="1" x14ac:dyDescent="0.3"/>
    <row r="441" spans="1:16" hidden="1" x14ac:dyDescent="0.3"/>
    <row r="442" spans="1:16" hidden="1" x14ac:dyDescent="0.3"/>
    <row r="443" spans="1:16" hidden="1" x14ac:dyDescent="0.3"/>
    <row r="444" spans="1:16" hidden="1" x14ac:dyDescent="0.3"/>
    <row r="445" spans="1:16" hidden="1" x14ac:dyDescent="0.3"/>
    <row r="446" spans="1:16" hidden="1" x14ac:dyDescent="0.3"/>
    <row r="447" spans="1:16" hidden="1" x14ac:dyDescent="0.3"/>
    <row r="448" spans="1:16" hidden="1" x14ac:dyDescent="0.3"/>
    <row r="449" hidden="1" x14ac:dyDescent="0.3"/>
    <row r="450" hidden="1" x14ac:dyDescent="0.3"/>
    <row r="451" hidden="1" x14ac:dyDescent="0.3"/>
    <row r="452" hidden="1" x14ac:dyDescent="0.3"/>
  </sheetData>
  <mergeCells count="129">
    <mergeCell ref="O237:O245"/>
    <mergeCell ref="K245:M245"/>
    <mergeCell ref="K177:M177"/>
    <mergeCell ref="A397:A416"/>
    <mergeCell ref="B397:B416"/>
    <mergeCell ref="O397:O416"/>
    <mergeCell ref="P397:P416"/>
    <mergeCell ref="C398:E409"/>
    <mergeCell ref="K416:M416"/>
    <mergeCell ref="B346:B395"/>
    <mergeCell ref="C347:E395"/>
    <mergeCell ref="A334:A345"/>
    <mergeCell ref="B334:B345"/>
    <mergeCell ref="C335:E345"/>
    <mergeCell ref="O346:O354"/>
    <mergeCell ref="P346:P354"/>
    <mergeCell ref="K392:M392"/>
    <mergeCell ref="A198:A214"/>
    <mergeCell ref="B198:B214"/>
    <mergeCell ref="A158:A177"/>
    <mergeCell ref="B158:B177"/>
    <mergeCell ref="C238:E245"/>
    <mergeCell ref="C159:E177"/>
    <mergeCell ref="C216:E236"/>
    <mergeCell ref="A152:A157"/>
    <mergeCell ref="B152:B157"/>
    <mergeCell ref="A178:A197"/>
    <mergeCell ref="B178:B197"/>
    <mergeCell ref="A322:A333"/>
    <mergeCell ref="B322:B333"/>
    <mergeCell ref="C323:E333"/>
    <mergeCell ref="A246:A272"/>
    <mergeCell ref="B246:B272"/>
    <mergeCell ref="A215:A236"/>
    <mergeCell ref="C275:E285"/>
    <mergeCell ref="C247:E272"/>
    <mergeCell ref="A237:A245"/>
    <mergeCell ref="B237:B245"/>
    <mergeCell ref="B215:B236"/>
    <mergeCell ref="A274:A285"/>
    <mergeCell ref="B274:B285"/>
    <mergeCell ref="C287:E321"/>
    <mergeCell ref="B286:B321"/>
    <mergeCell ref="A286:A321"/>
    <mergeCell ref="A24:A35"/>
    <mergeCell ref="B24:B35"/>
    <mergeCell ref="O24:O35"/>
    <mergeCell ref="P24:P35"/>
    <mergeCell ref="C25:E35"/>
    <mergeCell ref="K35:M35"/>
    <mergeCell ref="A37:A63"/>
    <mergeCell ref="B37:B63"/>
    <mergeCell ref="O37:O63"/>
    <mergeCell ref="P37:P63"/>
    <mergeCell ref="C38:E63"/>
    <mergeCell ref="A2:P2"/>
    <mergeCell ref="K23:M23"/>
    <mergeCell ref="O4:O5"/>
    <mergeCell ref="P4:P5"/>
    <mergeCell ref="C4:E4"/>
    <mergeCell ref="P7:P23"/>
    <mergeCell ref="C8:E23"/>
    <mergeCell ref="O7:O23"/>
    <mergeCell ref="A4:A5"/>
    <mergeCell ref="B4:B5"/>
    <mergeCell ref="F4:J4"/>
    <mergeCell ref="A7:A23"/>
    <mergeCell ref="K4:N4"/>
    <mergeCell ref="B7:B23"/>
    <mergeCell ref="O178:O197"/>
    <mergeCell ref="K197:M197"/>
    <mergeCell ref="A64:A81"/>
    <mergeCell ref="B64:B81"/>
    <mergeCell ref="O64:O81"/>
    <mergeCell ref="C65:E81"/>
    <mergeCell ref="K81:M81"/>
    <mergeCell ref="O135:O151"/>
    <mergeCell ref="C136:E151"/>
    <mergeCell ref="K151:M151"/>
    <mergeCell ref="A107:A134"/>
    <mergeCell ref="B107:B134"/>
    <mergeCell ref="O107:O134"/>
    <mergeCell ref="K134:M134"/>
    <mergeCell ref="A89:A106"/>
    <mergeCell ref="B89:B106"/>
    <mergeCell ref="O89:O106"/>
    <mergeCell ref="C90:E106"/>
    <mergeCell ref="A82:A88"/>
    <mergeCell ref="B82:B88"/>
    <mergeCell ref="O82:O88"/>
    <mergeCell ref="A135:A151"/>
    <mergeCell ref="B135:B151"/>
    <mergeCell ref="C179:E197"/>
    <mergeCell ref="P64:P81"/>
    <mergeCell ref="P152:P157"/>
    <mergeCell ref="P135:P151"/>
    <mergeCell ref="P89:P106"/>
    <mergeCell ref="K106:M106"/>
    <mergeCell ref="C83:E88"/>
    <mergeCell ref="K88:M88"/>
    <mergeCell ref="K105:M105"/>
    <mergeCell ref="C153:E157"/>
    <mergeCell ref="K157:M157"/>
    <mergeCell ref="O152:O157"/>
    <mergeCell ref="C108:E134"/>
    <mergeCell ref="A418:A437"/>
    <mergeCell ref="B418:B437"/>
    <mergeCell ref="O418:O437"/>
    <mergeCell ref="P418:P437"/>
    <mergeCell ref="C419:E430"/>
    <mergeCell ref="K437:M437"/>
    <mergeCell ref="P82:P88"/>
    <mergeCell ref="P107:P134"/>
    <mergeCell ref="O215:O236"/>
    <mergeCell ref="O198:O214"/>
    <mergeCell ref="C199:E214"/>
    <mergeCell ref="K214:M214"/>
    <mergeCell ref="L236:M236"/>
    <mergeCell ref="O158:O177"/>
    <mergeCell ref="P274:P285"/>
    <mergeCell ref="P237:P245"/>
    <mergeCell ref="P215:P236"/>
    <mergeCell ref="P198:P214"/>
    <mergeCell ref="P178:P197"/>
    <mergeCell ref="P158:P177"/>
    <mergeCell ref="O246:O272"/>
    <mergeCell ref="O274:O285"/>
    <mergeCell ref="K272:M272"/>
    <mergeCell ref="K285:M285"/>
  </mergeCells>
  <phoneticPr fontId="0" type="noConversion"/>
  <pageMargins left="0" right="0" top="0" bottom="0" header="0" footer="0"/>
  <pageSetup paperSize="9" scale="24" orientation="landscape" r:id="rId1"/>
  <rowBreaks count="13" manualBreakCount="13">
    <brk id="23" max="16383" man="1"/>
    <brk id="35" max="16383" man="1"/>
    <brk id="81" max="16383" man="1"/>
    <brk id="106" max="16383" man="1"/>
    <brk id="134" max="16383" man="1"/>
    <brk id="151" max="16383" man="1"/>
    <brk id="179" max="16383" man="1"/>
    <brk id="197" max="16383" man="1"/>
    <brk id="214" max="16383" man="1"/>
    <brk id="287" max="16383" man="1"/>
    <brk id="332" max="16383" man="1"/>
    <brk id="395" max="16383" man="1"/>
    <brk id="437" max="129" man="1"/>
  </rowBreaks>
  <colBreaks count="1" manualBreakCount="1">
    <brk id="16" max="43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42"/>
  <sheetViews>
    <sheetView zoomScale="54" zoomScaleNormal="54" workbookViewId="0">
      <selection activeCell="H20" sqref="H20"/>
    </sheetView>
  </sheetViews>
  <sheetFormatPr defaultRowHeight="15" x14ac:dyDescent="0.2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s>
  <sheetData>
    <row r="1" spans="1:16" ht="21.6" customHeight="1" x14ac:dyDescent="0.25">
      <c r="M1" s="19"/>
      <c r="N1" s="19"/>
      <c r="O1" s="19" t="s">
        <v>24</v>
      </c>
      <c r="P1" s="19"/>
    </row>
    <row r="2" spans="1:16" ht="21" customHeight="1" x14ac:dyDescent="0.25">
      <c r="M2" s="20"/>
      <c r="N2" s="20"/>
      <c r="O2" s="20" t="s">
        <v>35</v>
      </c>
      <c r="P2" s="20"/>
    </row>
    <row r="3" spans="1:16" ht="19.899999999999999" customHeight="1" x14ac:dyDescent="0.25">
      <c r="M3" s="20"/>
      <c r="N3" s="20"/>
      <c r="O3" s="20" t="s">
        <v>25</v>
      </c>
      <c r="P3" s="20"/>
    </row>
    <row r="4" spans="1:16" ht="23.45" customHeight="1" x14ac:dyDescent="0.25">
      <c r="M4" s="20"/>
      <c r="N4" s="20"/>
      <c r="O4" s="20" t="s">
        <v>26</v>
      </c>
      <c r="P4" s="20"/>
    </row>
    <row r="5" spans="1:16" ht="26.45" customHeight="1" x14ac:dyDescent="0.3">
      <c r="A5" s="525" t="s">
        <v>32</v>
      </c>
      <c r="B5" s="525"/>
      <c r="C5" s="525"/>
      <c r="D5" s="525"/>
      <c r="E5" s="525"/>
      <c r="F5" s="525"/>
      <c r="G5" s="525"/>
      <c r="H5" s="525"/>
      <c r="I5" s="525"/>
      <c r="J5" s="525"/>
      <c r="K5" s="525"/>
      <c r="L5" s="525"/>
      <c r="M5" s="525"/>
      <c r="N5" s="525"/>
      <c r="O5" s="525"/>
    </row>
    <row r="6" spans="1:16" ht="23.45" customHeight="1" x14ac:dyDescent="0.25"/>
    <row r="7" spans="1:16" s="1" customFormat="1" ht="45.6" customHeight="1" x14ac:dyDescent="0.25">
      <c r="A7" s="526" t="s">
        <v>0</v>
      </c>
      <c r="B7" s="526" t="s">
        <v>12</v>
      </c>
      <c r="C7" s="527" t="s">
        <v>13</v>
      </c>
      <c r="D7" s="527" t="s">
        <v>3</v>
      </c>
      <c r="E7" s="527" t="s">
        <v>18</v>
      </c>
      <c r="F7" s="529" t="s">
        <v>15</v>
      </c>
      <c r="G7" s="530"/>
      <c r="H7" s="530"/>
      <c r="I7" s="530"/>
      <c r="J7" s="530"/>
      <c r="K7" s="531"/>
      <c r="L7" s="532" t="s">
        <v>17</v>
      </c>
      <c r="M7" s="534" t="s">
        <v>1</v>
      </c>
      <c r="N7" s="535"/>
      <c r="O7" s="527" t="s">
        <v>33</v>
      </c>
      <c r="P7" s="527" t="s">
        <v>2</v>
      </c>
    </row>
    <row r="8" spans="1:16" s="1" customFormat="1" ht="77.45" customHeight="1" x14ac:dyDescent="0.25">
      <c r="A8" s="527"/>
      <c r="B8" s="527"/>
      <c r="C8" s="528"/>
      <c r="D8" s="528"/>
      <c r="E8" s="528"/>
      <c r="F8" s="2" t="s">
        <v>14</v>
      </c>
      <c r="G8" s="2" t="s">
        <v>34</v>
      </c>
      <c r="H8" s="2" t="s">
        <v>20</v>
      </c>
      <c r="I8" s="2" t="s">
        <v>16</v>
      </c>
      <c r="J8" s="2" t="s">
        <v>31</v>
      </c>
      <c r="K8" s="2" t="s">
        <v>4</v>
      </c>
      <c r="L8" s="533"/>
      <c r="M8" s="24" t="s">
        <v>5</v>
      </c>
      <c r="N8" s="24" t="s">
        <v>23</v>
      </c>
      <c r="O8" s="528"/>
      <c r="P8" s="528"/>
    </row>
    <row r="9" spans="1:16" s="1" customFormat="1" ht="30.6" customHeight="1" x14ac:dyDescent="0.25">
      <c r="A9" s="24">
        <v>1</v>
      </c>
      <c r="B9" s="24">
        <v>2</v>
      </c>
      <c r="C9" s="25">
        <v>3</v>
      </c>
      <c r="D9" s="25">
        <v>4</v>
      </c>
      <c r="E9" s="25">
        <v>5</v>
      </c>
      <c r="F9" s="2">
        <v>6</v>
      </c>
      <c r="G9" s="2">
        <v>7</v>
      </c>
      <c r="H9" s="2" t="s">
        <v>19</v>
      </c>
      <c r="I9" s="2">
        <v>8</v>
      </c>
      <c r="J9" s="18" t="s">
        <v>21</v>
      </c>
      <c r="K9" s="18" t="s">
        <v>22</v>
      </c>
      <c r="L9" s="22">
        <v>9</v>
      </c>
      <c r="M9" s="24">
        <v>10</v>
      </c>
      <c r="N9" s="24">
        <v>11</v>
      </c>
      <c r="O9" s="15">
        <v>12</v>
      </c>
      <c r="P9" s="15">
        <v>13</v>
      </c>
    </row>
    <row r="10" spans="1:16" ht="54.6" customHeight="1" x14ac:dyDescent="0.25">
      <c r="A10" s="536">
        <v>1</v>
      </c>
      <c r="B10" s="539"/>
      <c r="C10" s="539"/>
      <c r="D10" s="3" t="s">
        <v>6</v>
      </c>
      <c r="E10" s="3"/>
      <c r="F10" s="4"/>
      <c r="G10" s="4"/>
      <c r="H10" s="5"/>
      <c r="I10" s="4"/>
      <c r="J10" s="4"/>
      <c r="K10" s="6"/>
      <c r="L10" s="21"/>
      <c r="M10" s="542"/>
      <c r="N10" s="542"/>
      <c r="O10" s="547"/>
      <c r="P10" s="550"/>
    </row>
    <row r="11" spans="1:16" ht="87" customHeight="1" x14ac:dyDescent="0.25">
      <c r="A11" s="537"/>
      <c r="B11" s="540"/>
      <c r="C11" s="540"/>
      <c r="D11" s="7" t="s">
        <v>7</v>
      </c>
      <c r="E11" s="7"/>
      <c r="F11" s="8"/>
      <c r="G11" s="9"/>
      <c r="H11" s="10"/>
      <c r="I11" s="8"/>
      <c r="J11" s="10"/>
      <c r="K11" s="11"/>
      <c r="L11" s="16"/>
      <c r="M11" s="543"/>
      <c r="N11" s="545"/>
      <c r="O11" s="548"/>
      <c r="P11" s="551"/>
    </row>
    <row r="12" spans="1:16" ht="64.900000000000006" customHeight="1" x14ac:dyDescent="0.25">
      <c r="A12" s="537"/>
      <c r="B12" s="540"/>
      <c r="C12" s="540"/>
      <c r="D12" s="7" t="s">
        <v>8</v>
      </c>
      <c r="E12" s="7"/>
      <c r="F12" s="12"/>
      <c r="G12" s="12"/>
      <c r="H12" s="10"/>
      <c r="I12" s="13"/>
      <c r="J12" s="10"/>
      <c r="K12" s="11"/>
      <c r="L12" s="16"/>
      <c r="M12" s="543"/>
      <c r="N12" s="545"/>
      <c r="O12" s="548"/>
      <c r="P12" s="551"/>
    </row>
    <row r="13" spans="1:16" ht="93.6" customHeight="1" x14ac:dyDescent="0.25">
      <c r="A13" s="537"/>
      <c r="B13" s="540"/>
      <c r="C13" s="540"/>
      <c r="D13" s="7" t="s">
        <v>9</v>
      </c>
      <c r="E13" s="7"/>
      <c r="F13" s="12"/>
      <c r="G13" s="12"/>
      <c r="H13" s="10"/>
      <c r="I13" s="13"/>
      <c r="J13" s="10"/>
      <c r="K13" s="11"/>
      <c r="L13" s="16"/>
      <c r="M13" s="543"/>
      <c r="N13" s="545"/>
      <c r="O13" s="548"/>
      <c r="P13" s="551"/>
    </row>
    <row r="14" spans="1:16" ht="73.150000000000006" customHeight="1" x14ac:dyDescent="0.25">
      <c r="A14" s="537"/>
      <c r="B14" s="540"/>
      <c r="C14" s="540"/>
      <c r="D14" s="14" t="s">
        <v>10</v>
      </c>
      <c r="E14" s="14"/>
      <c r="F14" s="9"/>
      <c r="G14" s="9"/>
      <c r="H14" s="10"/>
      <c r="I14" s="8"/>
      <c r="J14" s="10"/>
      <c r="K14" s="11"/>
      <c r="L14" s="16"/>
      <c r="M14" s="543"/>
      <c r="N14" s="545"/>
      <c r="O14" s="548"/>
      <c r="P14" s="551"/>
    </row>
    <row r="15" spans="1:16" ht="51" customHeight="1" x14ac:dyDescent="0.25">
      <c r="A15" s="538"/>
      <c r="B15" s="541"/>
      <c r="C15" s="541"/>
      <c r="D15" s="14" t="s">
        <v>11</v>
      </c>
      <c r="E15" s="14"/>
      <c r="F15" s="9"/>
      <c r="G15" s="9"/>
      <c r="H15" s="10"/>
      <c r="I15" s="8"/>
      <c r="J15" s="10"/>
      <c r="K15" s="11"/>
      <c r="L15" s="17"/>
      <c r="M15" s="544"/>
      <c r="N15" s="546"/>
      <c r="O15" s="549"/>
      <c r="P15" s="552"/>
    </row>
    <row r="18" spans="2:2" ht="18.75" x14ac:dyDescent="0.3">
      <c r="B18" s="23" t="s">
        <v>28</v>
      </c>
    </row>
    <row r="19" spans="2:2" ht="18.75" x14ac:dyDescent="0.3">
      <c r="B19" s="23"/>
    </row>
    <row r="20" spans="2:2" ht="18.75" x14ac:dyDescent="0.3">
      <c r="B20" s="23" t="s">
        <v>27</v>
      </c>
    </row>
    <row r="21" spans="2:2" ht="18.75" x14ac:dyDescent="0.3">
      <c r="B21" s="23"/>
    </row>
    <row r="22" spans="2:2" ht="18.75" x14ac:dyDescent="0.3">
      <c r="B22" s="23"/>
    </row>
    <row r="23" spans="2:2" ht="18.75" x14ac:dyDescent="0.3">
      <c r="B23" s="23"/>
    </row>
    <row r="24" spans="2:2" ht="18.75" x14ac:dyDescent="0.3">
      <c r="B24" s="23"/>
    </row>
    <row r="25" spans="2:2" ht="18.75" x14ac:dyDescent="0.3">
      <c r="B25" s="23"/>
    </row>
    <row r="26" spans="2:2" ht="18.75" x14ac:dyDescent="0.3">
      <c r="B26" s="23"/>
    </row>
    <row r="27" spans="2:2" ht="18.75" x14ac:dyDescent="0.3">
      <c r="B27" s="23"/>
    </row>
    <row r="28" spans="2:2" ht="18.75" x14ac:dyDescent="0.3">
      <c r="B28" s="23"/>
    </row>
    <row r="29" spans="2:2" ht="18.75" x14ac:dyDescent="0.3">
      <c r="B29" s="23"/>
    </row>
    <row r="30" spans="2:2" ht="18.75" x14ac:dyDescent="0.3">
      <c r="B30" s="23"/>
    </row>
    <row r="31" spans="2:2" ht="18.75" x14ac:dyDescent="0.3">
      <c r="B31" s="23"/>
    </row>
    <row r="32" spans="2:2" ht="18.75" x14ac:dyDescent="0.3">
      <c r="B32" s="23"/>
    </row>
    <row r="33" spans="2:2" ht="18.75" x14ac:dyDescent="0.3">
      <c r="B33" s="23"/>
    </row>
    <row r="34" spans="2:2" ht="18.75" x14ac:dyDescent="0.3">
      <c r="B34" s="23"/>
    </row>
    <row r="35" spans="2:2" ht="18.75" x14ac:dyDescent="0.3">
      <c r="B35" s="23"/>
    </row>
    <row r="36" spans="2:2" ht="18.75" x14ac:dyDescent="0.3">
      <c r="B36" s="23"/>
    </row>
    <row r="37" spans="2:2" ht="18.75" x14ac:dyDescent="0.3">
      <c r="B37" s="23"/>
    </row>
    <row r="38" spans="2:2" ht="18.75" x14ac:dyDescent="0.3">
      <c r="B38" s="23"/>
    </row>
    <row r="39" spans="2:2" ht="18.75" x14ac:dyDescent="0.3">
      <c r="B39" s="23"/>
    </row>
    <row r="40" spans="2:2" ht="18.75" x14ac:dyDescent="0.3">
      <c r="B40" s="23"/>
    </row>
    <row r="41" spans="2:2" ht="18.75" x14ac:dyDescent="0.3">
      <c r="B41" s="23" t="s">
        <v>29</v>
      </c>
    </row>
    <row r="42" spans="2:2" ht="18.75" x14ac:dyDescent="0.3">
      <c r="B42" s="23" t="s">
        <v>30</v>
      </c>
    </row>
  </sheetData>
  <mergeCells count="18">
    <mergeCell ref="P7:P8"/>
    <mergeCell ref="A10:A15"/>
    <mergeCell ref="B10:B15"/>
    <mergeCell ref="C10:C15"/>
    <mergeCell ref="M10:M15"/>
    <mergeCell ref="N10:N15"/>
    <mergeCell ref="O10:O15"/>
    <mergeCell ref="P10:P15"/>
    <mergeCell ref="A5:O5"/>
    <mergeCell ref="A7:A8"/>
    <mergeCell ref="B7:B8"/>
    <mergeCell ref="C7:C8"/>
    <mergeCell ref="D7:D8"/>
    <mergeCell ref="E7:E8"/>
    <mergeCell ref="F7:K7"/>
    <mergeCell ref="L7:L8"/>
    <mergeCell ref="M7:N7"/>
    <mergeCell ref="O7:O8"/>
  </mergeCells>
  <phoneticPr fontId="0" type="noConversion"/>
  <pageMargins left="0.11811023622047245" right="0.11811023622047245" top="0.19685039370078741" bottom="0.19685039370078741" header="0.31496062992125984" footer="0.31496062992125984"/>
  <pageSetup paperSize="9" scale="4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СВОД</vt:lpstr>
      <vt:lpstr>МП 6</vt:lpstr>
      <vt:lpstr>СВОД!Заголовки_для_печати</vt:lpstr>
      <vt:lpstr>СВОД!Область_печати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2016-03-03T12:25:16Z</cp:lastPrinted>
  <dcterms:created xsi:type="dcterms:W3CDTF">2006-09-16T00:00:00Z</dcterms:created>
  <dcterms:modified xsi:type="dcterms:W3CDTF">2022-04-29T06:57:32Z</dcterms:modified>
</cp:coreProperties>
</file>