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 " sheetId="18" r:id="rId2"/>
    <sheet name="Прил 3" sheetId="6" r:id="rId3"/>
    <sheet name="Прил 4" sheetId="13" r:id="rId4"/>
  </sheets>
  <externalReferences>
    <externalReference r:id="rId5"/>
    <externalReference r:id="rId6"/>
  </externalReferences>
  <definedNames>
    <definedName name="_1Excel_BuiltIn_Print_Area_1_1_1">'Прил 1'!$A$1:$C$31</definedName>
    <definedName name="_2Excel_BuiltIn_Print_Area_7_1_1" localSheetId="1">#REF!</definedName>
    <definedName name="_2Excel_BuiltIn_Print_Area_7_1_1">#REF!</definedName>
    <definedName name="_Toc105952698" localSheetId="1">'Прил 2 '!$A$3</definedName>
    <definedName name="_Toc105952698">#REF!</definedName>
    <definedName name="_xlnm._FilterDatabase" localSheetId="1" hidden="1">'Прил 2 '!$A$6:$K$106</definedName>
    <definedName name="_xlnm._FilterDatabase" localSheetId="2" hidden="1">'Прил 3'!$A$7:$L$95</definedName>
    <definedName name="Excel_BuiltIn_Print_Area_1">'Прил 1'!$A$1:$C$31</definedName>
    <definedName name="Excel_BuiltIn_Print_Area_1_1">'Прил 1'!$A$1:$C$31</definedName>
    <definedName name="Excel_BuiltIn_Print_Area_2" localSheetId="1">#REF!</definedName>
    <definedName name="Excel_BuiltIn_Print_Area_2">#REF!</definedName>
    <definedName name="Excel_BuiltIn_Print_Area_3">#REF!</definedName>
    <definedName name="Excel_BuiltIn_Print_Area_3_1" localSheetId="1">#REF!</definedName>
    <definedName name="Excel_BuiltIn_Print_Area_3_1">#REF!</definedName>
    <definedName name="Excel_BuiltIn_Print_Area_4" localSheetId="1">#REF!</definedName>
    <definedName name="Excel_BuiltIn_Print_Area_4">#REF!</definedName>
    <definedName name="Excel_BuiltIn_Print_Area_5" localSheetId="1">'Прил 2 '!$A$1:$I$54</definedName>
    <definedName name="Excel_BuiltIn_Print_Area_5">#REF!</definedName>
    <definedName name="Excel_BuiltIn_Print_Area_5_1" localSheetId="1">'Прил 2 '!$A$1:$I$54</definedName>
    <definedName name="Excel_BuiltIn_Print_Area_5_1">#REF!</definedName>
    <definedName name="Excel_BuiltIn_Print_Area_6">'Прил 3'!$A$1:$G$49</definedName>
    <definedName name="Excel_BuiltIn_Print_Area_6_1">'Прил 3'!$A$1:$G$49</definedName>
    <definedName name="Excel_BuiltIn_Print_Area_7" localSheetId="1">#REF!</definedName>
    <definedName name="Excel_BuiltIn_Print_Area_7">#REF!</definedName>
    <definedName name="Excel_BuiltIn_Print_Area_7_1" localSheetId="1">#REF!</definedName>
    <definedName name="Excel_BuiltIn_Print_Area_7_1">#REF!</definedName>
    <definedName name="_xlnm.Print_Titles" localSheetId="2">'Прил 3'!$5:$5</definedName>
    <definedName name="_xlnm.Print_Area" localSheetId="0">'Прил 1'!$A$1:$E$33</definedName>
    <definedName name="_xlnm.Print_Area" localSheetId="1">'Прил 2 '!$A$1:$K$106</definedName>
    <definedName name="_xlnm.Print_Area" localSheetId="2">'Прил 3'!$A$1:$L$95</definedName>
  </definedNames>
  <calcPr calcId="125725"/>
  <fileRecoveryPr autoRecover="0"/>
</workbook>
</file>

<file path=xl/calcChain.xml><?xml version="1.0" encoding="utf-8"?>
<calcChain xmlns="http://schemas.openxmlformats.org/spreadsheetml/2006/main">
  <c r="K7" i="18"/>
  <c r="J30"/>
  <c r="J34"/>
  <c r="J36"/>
  <c r="K36" s="1"/>
  <c r="K9"/>
  <c r="K10"/>
  <c r="K11"/>
  <c r="K12"/>
  <c r="K13"/>
  <c r="K14"/>
  <c r="K15"/>
  <c r="K16"/>
  <c r="K17"/>
  <c r="K21"/>
  <c r="K22"/>
  <c r="K23"/>
  <c r="K24"/>
  <c r="K25"/>
  <c r="K26"/>
  <c r="K27"/>
  <c r="K28"/>
  <c r="K29"/>
  <c r="K30"/>
  <c r="K31"/>
  <c r="K32"/>
  <c r="K34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3"/>
  <c r="K94"/>
  <c r="K95"/>
  <c r="K96"/>
  <c r="K97"/>
  <c r="K98"/>
  <c r="K99"/>
  <c r="K100"/>
  <c r="K101"/>
  <c r="K102"/>
  <c r="K103"/>
  <c r="K104"/>
  <c r="K105"/>
  <c r="K106"/>
  <c r="K9" i="6"/>
  <c r="L25"/>
  <c r="L28"/>
  <c r="L30"/>
  <c r="L31"/>
  <c r="L36"/>
  <c r="L38"/>
  <c r="L43"/>
  <c r="L49"/>
  <c r="L56"/>
  <c r="L58"/>
  <c r="L65"/>
  <c r="L72"/>
  <c r="L78"/>
  <c r="L95"/>
  <c r="L16"/>
  <c r="D23" i="1"/>
  <c r="C23"/>
  <c r="E14"/>
  <c r="E16"/>
  <c r="E18"/>
  <c r="E19"/>
  <c r="E21"/>
  <c r="E24"/>
  <c r="E28"/>
  <c r="E29"/>
  <c r="E33"/>
  <c r="E12"/>
  <c r="J72" i="6"/>
  <c r="C31" i="1"/>
  <c r="J19" i="6"/>
  <c r="L19" s="1"/>
  <c r="J34"/>
  <c r="L34" s="1"/>
  <c r="J36"/>
  <c r="J56"/>
  <c r="C33" i="1"/>
  <c r="C32" s="1"/>
  <c r="C26"/>
  <c r="E26" s="1"/>
  <c r="D32"/>
  <c r="E32" s="1"/>
  <c r="J35" i="18" l="1"/>
  <c r="K35" s="1"/>
  <c r="J33"/>
  <c r="K33" s="1"/>
  <c r="I34"/>
  <c r="I33" s="1"/>
  <c r="I36"/>
  <c r="I35" s="1"/>
  <c r="K37" i="6"/>
  <c r="J37"/>
  <c r="K35"/>
  <c r="L35" s="1"/>
  <c r="J35"/>
  <c r="J28" i="18"/>
  <c r="I28"/>
  <c r="K29" i="6"/>
  <c r="L29" s="1"/>
  <c r="J29"/>
  <c r="L37" l="1"/>
  <c r="L88"/>
  <c r="E31" i="1" l="1"/>
  <c r="I26" i="18"/>
  <c r="I29"/>
  <c r="I27" s="1"/>
  <c r="E23" i="1" l="1"/>
  <c r="J26" i="18" l="1"/>
  <c r="J32" l="1"/>
  <c r="J31" s="1"/>
  <c r="I32"/>
  <c r="I31" s="1"/>
  <c r="I30" s="1"/>
  <c r="J17"/>
  <c r="J16" s="1"/>
  <c r="J15" s="1"/>
  <c r="I17"/>
  <c r="I16" s="1"/>
  <c r="I15" s="1"/>
  <c r="K33" i="6"/>
  <c r="J33"/>
  <c r="J32" s="1"/>
  <c r="K18"/>
  <c r="J18"/>
  <c r="J17" s="1"/>
  <c r="D25" i="1"/>
  <c r="E25" s="1"/>
  <c r="C25"/>
  <c r="K17" i="6" l="1"/>
  <c r="L17" s="1"/>
  <c r="L18"/>
  <c r="K32"/>
  <c r="L32" s="1"/>
  <c r="L33"/>
  <c r="J99" i="18"/>
  <c r="J98" s="1"/>
  <c r="J97" s="1"/>
  <c r="J96" s="1"/>
  <c r="J95" s="1"/>
  <c r="J94" s="1"/>
  <c r="J93" s="1"/>
  <c r="I99"/>
  <c r="I98" s="1"/>
  <c r="I97" s="1"/>
  <c r="I96" s="1"/>
  <c r="I95" s="1"/>
  <c r="I94" s="1"/>
  <c r="J92"/>
  <c r="J91" s="1"/>
  <c r="J90" s="1"/>
  <c r="I92"/>
  <c r="I91" s="1"/>
  <c r="I90" s="1"/>
  <c r="J89"/>
  <c r="J88" s="1"/>
  <c r="J87" s="1"/>
  <c r="I89"/>
  <c r="I88" s="1"/>
  <c r="I87" s="1"/>
  <c r="J83"/>
  <c r="J82" s="1"/>
  <c r="J81" s="1"/>
  <c r="J80" s="1"/>
  <c r="J79" s="1"/>
  <c r="J78" s="1"/>
  <c r="I83"/>
  <c r="I82" s="1"/>
  <c r="I81" s="1"/>
  <c r="I80" s="1"/>
  <c r="I79" s="1"/>
  <c r="I78" s="1"/>
  <c r="J76"/>
  <c r="J75" s="1"/>
  <c r="J74" s="1"/>
  <c r="I76"/>
  <c r="I75" s="1"/>
  <c r="I74" s="1"/>
  <c r="I73" s="1"/>
  <c r="I72" s="1"/>
  <c r="J69"/>
  <c r="J68" s="1"/>
  <c r="I69"/>
  <c r="I68" s="1"/>
  <c r="J67"/>
  <c r="I67"/>
  <c r="J55" i="6"/>
  <c r="J41" i="18"/>
  <c r="J40" s="1"/>
  <c r="J39" s="1"/>
  <c r="J38" s="1"/>
  <c r="J37" s="1"/>
  <c r="I41"/>
  <c r="I40" s="1"/>
  <c r="I39" s="1"/>
  <c r="I38" s="1"/>
  <c r="I37" s="1"/>
  <c r="J29"/>
  <c r="J27" s="1"/>
  <c r="J25"/>
  <c r="J23"/>
  <c r="I23"/>
  <c r="J14"/>
  <c r="I14"/>
  <c r="J106"/>
  <c r="J105" s="1"/>
  <c r="J104" s="1"/>
  <c r="J103" s="1"/>
  <c r="J102" s="1"/>
  <c r="J101" s="1"/>
  <c r="J100" s="1"/>
  <c r="I106"/>
  <c r="I105" s="1"/>
  <c r="I104" s="1"/>
  <c r="I103" s="1"/>
  <c r="I102" s="1"/>
  <c r="I101" s="1"/>
  <c r="I100" s="1"/>
  <c r="J47"/>
  <c r="J46" s="1"/>
  <c r="J45" s="1"/>
  <c r="J44" s="1"/>
  <c r="J43" s="1"/>
  <c r="J42" s="1"/>
  <c r="I47"/>
  <c r="I46" s="1"/>
  <c r="I45" s="1"/>
  <c r="I44" s="1"/>
  <c r="I43" s="1"/>
  <c r="I42" s="1"/>
  <c r="J27" i="6"/>
  <c r="C27" i="1"/>
  <c r="D27"/>
  <c r="E27" s="1"/>
  <c r="D13" i="13"/>
  <c r="D12" s="1"/>
  <c r="C13"/>
  <c r="C12" s="1"/>
  <c r="C11" s="1"/>
  <c r="D9"/>
  <c r="D8" s="1"/>
  <c r="C9"/>
  <c r="C8" s="1"/>
  <c r="K27" i="6"/>
  <c r="L27" s="1"/>
  <c r="K24"/>
  <c r="J24"/>
  <c r="J23" s="1"/>
  <c r="K15"/>
  <c r="J15"/>
  <c r="J14" s="1"/>
  <c r="J13" s="1"/>
  <c r="K42"/>
  <c r="J42"/>
  <c r="J41" s="1"/>
  <c r="K48"/>
  <c r="J48"/>
  <c r="J47" s="1"/>
  <c r="K57"/>
  <c r="L57" s="1"/>
  <c r="J57"/>
  <c r="K55"/>
  <c r="L55" s="1"/>
  <c r="K64"/>
  <c r="J64"/>
  <c r="J63" s="1"/>
  <c r="J62" s="1"/>
  <c r="K71"/>
  <c r="J71"/>
  <c r="J70" s="1"/>
  <c r="J69" s="1"/>
  <c r="J68" s="1"/>
  <c r="J67" s="1"/>
  <c r="K77"/>
  <c r="K80"/>
  <c r="J80"/>
  <c r="J79" s="1"/>
  <c r="J77"/>
  <c r="J76" s="1"/>
  <c r="K87"/>
  <c r="J87"/>
  <c r="J86" s="1"/>
  <c r="J85" s="1"/>
  <c r="J84" s="1"/>
  <c r="J83" s="1"/>
  <c r="J82" s="1"/>
  <c r="K94"/>
  <c r="J94"/>
  <c r="J93" s="1"/>
  <c r="D11" i="1"/>
  <c r="D13"/>
  <c r="E13" s="1"/>
  <c r="D15"/>
  <c r="E15" s="1"/>
  <c r="D17"/>
  <c r="D20"/>
  <c r="C20"/>
  <c r="C17"/>
  <c r="C15"/>
  <c r="C13"/>
  <c r="C11"/>
  <c r="C10" s="1"/>
  <c r="K47" i="6" l="1"/>
  <c r="L47" s="1"/>
  <c r="L48"/>
  <c r="K14"/>
  <c r="L15"/>
  <c r="K86"/>
  <c r="L87"/>
  <c r="K76"/>
  <c r="L76" s="1"/>
  <c r="L77"/>
  <c r="K63"/>
  <c r="L64"/>
  <c r="K79"/>
  <c r="K41"/>
  <c r="L41" s="1"/>
  <c r="L42"/>
  <c r="K23"/>
  <c r="L23" s="1"/>
  <c r="L24"/>
  <c r="K93"/>
  <c r="L93" s="1"/>
  <c r="L94"/>
  <c r="K70"/>
  <c r="L71"/>
  <c r="D10" i="1"/>
  <c r="E10" s="1"/>
  <c r="E11"/>
  <c r="E17"/>
  <c r="E20"/>
  <c r="I86" i="18"/>
  <c r="I85" s="1"/>
  <c r="I84" s="1"/>
  <c r="J72"/>
  <c r="J71" s="1"/>
  <c r="J70" s="1"/>
  <c r="J73"/>
  <c r="J86"/>
  <c r="J85" s="1"/>
  <c r="J84" s="1"/>
  <c r="J75" i="6"/>
  <c r="J74" s="1"/>
  <c r="J73" s="1"/>
  <c r="J26"/>
  <c r="J22" s="1"/>
  <c r="C9" i="1"/>
  <c r="I25" i="18"/>
  <c r="I93"/>
  <c r="I66"/>
  <c r="I65" s="1"/>
  <c r="I71"/>
  <c r="I70" s="1"/>
  <c r="I13"/>
  <c r="I12" s="1"/>
  <c r="I22"/>
  <c r="I21" s="1"/>
  <c r="J22"/>
  <c r="J21" s="1"/>
  <c r="J13"/>
  <c r="J12" s="1"/>
  <c r="J24"/>
  <c r="J66"/>
  <c r="J65" s="1"/>
  <c r="J64" s="1"/>
  <c r="J63" s="1"/>
  <c r="J62" s="1"/>
  <c r="J61" s="1"/>
  <c r="K54" i="6"/>
  <c r="D11" i="13"/>
  <c r="J92" i="6"/>
  <c r="J91" s="1"/>
  <c r="J90" s="1"/>
  <c r="J89" s="1"/>
  <c r="J54"/>
  <c r="J53" s="1"/>
  <c r="J52" s="1"/>
  <c r="J12"/>
  <c r="J11" s="1"/>
  <c r="J61"/>
  <c r="J60" s="1"/>
  <c r="J59" s="1"/>
  <c r="J40"/>
  <c r="J39" s="1"/>
  <c r="K40"/>
  <c r="K26"/>
  <c r="J46"/>
  <c r="J45" s="1"/>
  <c r="J44" s="1"/>
  <c r="K75" l="1"/>
  <c r="L75" s="1"/>
  <c r="K46"/>
  <c r="L46" s="1"/>
  <c r="K39"/>
  <c r="L39" s="1"/>
  <c r="L40"/>
  <c r="K62"/>
  <c r="L62" s="1"/>
  <c r="L63"/>
  <c r="K22"/>
  <c r="L22" s="1"/>
  <c r="L26"/>
  <c r="K69"/>
  <c r="L70"/>
  <c r="K13"/>
  <c r="L14"/>
  <c r="K92"/>
  <c r="K61"/>
  <c r="K85"/>
  <c r="L86"/>
  <c r="K53"/>
  <c r="L54"/>
  <c r="D9" i="1"/>
  <c r="E9" s="1"/>
  <c r="J20" i="18"/>
  <c r="J11"/>
  <c r="J10" s="1"/>
  <c r="J9" s="1"/>
  <c r="I11"/>
  <c r="I10" s="1"/>
  <c r="I9" s="1"/>
  <c r="K51" i="6"/>
  <c r="I24" i="18"/>
  <c r="I20" s="1"/>
  <c r="I77"/>
  <c r="J77"/>
  <c r="I64"/>
  <c r="I63" s="1"/>
  <c r="I62" s="1"/>
  <c r="I61" s="1"/>
  <c r="C30" i="1"/>
  <c r="C22" s="1"/>
  <c r="C8" s="1"/>
  <c r="D30"/>
  <c r="J51" i="6"/>
  <c r="J50" s="1"/>
  <c r="J66"/>
  <c r="J21"/>
  <c r="J20" s="1"/>
  <c r="J10" s="1"/>
  <c r="J19" i="18" l="1"/>
  <c r="K20"/>
  <c r="K74" i="6"/>
  <c r="L74" s="1"/>
  <c r="K45"/>
  <c r="L45" s="1"/>
  <c r="K21"/>
  <c r="L21" s="1"/>
  <c r="K52"/>
  <c r="L52" s="1"/>
  <c r="L53"/>
  <c r="K91"/>
  <c r="L92"/>
  <c r="K68"/>
  <c r="L69"/>
  <c r="K44"/>
  <c r="L44" s="1"/>
  <c r="K60"/>
  <c r="L61"/>
  <c r="K73"/>
  <c r="L73" s="1"/>
  <c r="L85"/>
  <c r="K84"/>
  <c r="L13"/>
  <c r="K12"/>
  <c r="K50"/>
  <c r="L50" s="1"/>
  <c r="L51"/>
  <c r="D22" i="1"/>
  <c r="E22" s="1"/>
  <c r="E30"/>
  <c r="I19" i="18"/>
  <c r="I18" s="1"/>
  <c r="I8" s="1"/>
  <c r="C18" i="13"/>
  <c r="J9" i="6"/>
  <c r="J8" s="1"/>
  <c r="J18" i="18" l="1"/>
  <c r="K19"/>
  <c r="K20" i="6"/>
  <c r="L20" s="1"/>
  <c r="K67"/>
  <c r="L68"/>
  <c r="K83"/>
  <c r="L84"/>
  <c r="K90"/>
  <c r="L91"/>
  <c r="K59"/>
  <c r="L59" s="1"/>
  <c r="L60"/>
  <c r="K11"/>
  <c r="L11" s="1"/>
  <c r="L12"/>
  <c r="D8" i="1"/>
  <c r="E8" s="1"/>
  <c r="I7" i="18"/>
  <c r="C21" i="13" s="1"/>
  <c r="C20" s="1"/>
  <c r="C17"/>
  <c r="C16" s="1"/>
  <c r="K18" i="18" l="1"/>
  <c r="J8"/>
  <c r="K82" i="6"/>
  <c r="L82" s="1"/>
  <c r="L83"/>
  <c r="K89"/>
  <c r="L89" s="1"/>
  <c r="L90"/>
  <c r="L67"/>
  <c r="K66"/>
  <c r="L66" s="1"/>
  <c r="K10"/>
  <c r="D17" i="13"/>
  <c r="D16" s="1"/>
  <c r="C19"/>
  <c r="C15" s="1"/>
  <c r="C7" s="1"/>
  <c r="K8" i="18" l="1"/>
  <c r="J7"/>
  <c r="D20" i="13" s="1"/>
  <c r="D19" s="1"/>
  <c r="D15" s="1"/>
  <c r="D7" s="1"/>
  <c r="L10" i="6"/>
  <c r="K8" l="1"/>
  <c r="L8" s="1"/>
  <c r="L9"/>
</calcChain>
</file>

<file path=xl/sharedStrings.xml><?xml version="1.0" encoding="utf-8"?>
<sst xmlns="http://schemas.openxmlformats.org/spreadsheetml/2006/main" count="1114" uniqueCount="211">
  <si>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</si>
  <si>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</si>
  <si>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</si>
  <si>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</si>
  <si>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</si>
  <si>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</si>
  <si>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</si>
  <si>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</si>
  <si>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</si>
  <si>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</si>
  <si>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</si>
  <si>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</si>
  <si>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</si>
  <si>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</si>
  <si>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</si>
  <si>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</si>
  <si>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</si>
  <si>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</si>
  <si>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</si>
  <si>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</si>
  <si>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</si>
  <si>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</si>
  <si>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</si>
  <si>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</si>
  <si>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</si>
  <si>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</si>
  <si>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</si>
  <si>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</t>
  </si>
  <si>
    <t>2</t>
  </si>
  <si>
    <t xml:space="preserve"> </t>
  </si>
  <si>
    <t>Пенсионное обеспечение</t>
  </si>
  <si>
    <t>Прочие субсидии бюджетам сельских поселений</t>
  </si>
  <si>
    <t>Прочие безвозмездные поступления в бюджеты сельских поселений</t>
  </si>
  <si>
    <t>02</t>
  </si>
  <si>
    <t>03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</si>
  <si>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</si>
  <si>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</si>
  <si>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</si>
  <si>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</si>
  <si>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</si>
  <si>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</si>
  <si>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</si>
  <si>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</si>
  <si>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</si>
  <si>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</si>
  <si>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</si>
  <si>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</si>
  <si>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</si>
  <si>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</si>
  <si>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</si>
  <si>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</si>
  <si>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</si>
  <si>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</si>
  <si>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</si>
  <si>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</si>
  <si>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</si>
  <si>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</si>
  <si>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</si>
  <si>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</si>
  <si>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</si>
  <si>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</si>
  <si>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</si>
  <si>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</si>
  <si>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</si>
  <si>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</si>
  <si>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</si>
  <si>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</si>
  <si>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</si>
  <si>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</si>
  <si>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</si>
  <si>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</si>
  <si>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</si>
  <si>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</si>
  <si>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</si>
  <si>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</si>
  <si>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</si>
  <si>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</si>
  <si>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</si>
  <si>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</si>
  <si>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</si>
  <si>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</si>
  <si>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</si>
  <si>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</si>
  <si>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</si>
  <si>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</si>
  <si>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</si>
  <si>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</si>
  <si>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</si>
  <si>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</si>
  <si>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</si>
  <si>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</si>
  <si>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</si>
  <si>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</si>
  <si>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</si>
  <si>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</si>
  <si>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</si>
  <si>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</si>
  <si>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</si>
  <si>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</si>
  <si>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</si>
  <si>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</si>
  <si>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</si>
  <si>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</si>
  <si>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</si>
  <si>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</si>
  <si>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</si>
  <si>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</si>
  <si>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</si>
  <si>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</si>
  <si>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</si>
  <si>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</si>
  <si>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</si>
  <si>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</si>
  <si>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</si>
  <si>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</si>
  <si>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</si>
  <si>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</si>
  <si>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</si>
  <si>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</si>
  <si>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</si>
  <si>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</si>
  <si>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</si>
  <si>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</si>
  <si>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</si>
  <si>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</si>
  <si>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</si>
  <si>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</si>
  <si>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</si>
  <si>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</si>
  <si>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</si>
  <si>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</si>
  <si>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</si>
  <si>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</si>
  <si>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</si>
  <si>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</si>
  <si>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</si>
  <si>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</si>
  <si>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</si>
  <si>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</si>
  <si>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Кредиты кредитных организаций в валюте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</si>
  <si>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</si>
  <si>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</si>
  <si>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</si>
  <si>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</si>
  <si>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</si>
  <si>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</si>
  <si>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</si>
  <si>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</si>
  <si>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</si>
  <si>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</si>
  <si>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</si>
  <si>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</si>
  <si>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</si>
  <si>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</si>
  <si>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</si>
  <si>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</si>
  <si>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</si>
  <si>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</si>
  <si>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</si>
  <si>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</si>
  <si>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</si>
  <si>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</si>
  <si>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</si>
  <si>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</si>
  <si>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</si>
  <si>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</si>
  <si>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</si>
  <si>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</si>
  <si>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</si>
  <si>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</si>
  <si>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</si>
  <si>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</si>
  <si>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</si>
  <si>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</si>
  <si>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</si>
  <si>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</si>
  <si>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</si>
  <si>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Дотации бюджетам сельских поселений на поддержку мер по обеспечению сбалансированности бюджетов</t>
  </si>
  <si>
    <t>00020210000000000150</t>
  </si>
  <si>
    <t>Дотации бюджетам бюджетной системы Российской Федерации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</si>
  <si>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</si>
  <si>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</si>
  <si>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</si>
  <si>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</si>
  <si>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</si>
  <si>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</si>
  <si>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</si>
  <si>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</si>
  <si>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</si>
  <si>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</si>
  <si>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</si>
  <si>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</si>
  <si>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</si>
  <si>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</si>
  <si>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Исполнение судебных актов</t>
  </si>
  <si>
    <t>830</t>
  </si>
  <si>
    <t>00020700000000000000</t>
  </si>
  <si>
    <t>ПРОЧИЕ БЕЗВОЗМЕЗДНЫЕ ПОСТУПЛЕНИЯ</t>
  </si>
  <si>
    <t>91820705030100000150</t>
  </si>
  <si>
    <t>План 2021 год</t>
  </si>
  <si>
    <t>Исполнение 2021 год</t>
  </si>
  <si>
    <t>% исполнения</t>
  </si>
  <si>
    <t>к решению сессии Совета депутатов Паевского сельского поселения "Об исполнении бюджета Паевского сельского поселения Кадошкинского муниципального района Республики Мордовия за 2021 год"</t>
  </si>
  <si>
    <t>Приложение 1</t>
  </si>
  <si>
    <t xml:space="preserve"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</t>
  </si>
  <si>
    <t>(тыс. рублей)</t>
  </si>
  <si>
    <t>Приложение 2</t>
  </si>
  <si>
    <t>Приложение 3</t>
  </si>
  <si>
    <t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</si>
  <si>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</t>
  </si>
  <si>
    <t xml:space="preserve">         Приложение 4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</si>
</sst>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3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3" fillId="0" borderId="0" xfId="2" applyFont="1" applyBorder="1"/>
    <xf numFmtId="0" fontId="11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49" fontId="4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2" applyNumberFormat="1" applyFont="1" applyBorder="1" applyAlignment="1">
      <alignment horizontal="center"/>
    </xf>
    <xf numFmtId="0" fontId="4" fillId="0" borderId="0" xfId="2" applyFont="1" applyBorder="1"/>
    <xf numFmtId="165" fontId="3" fillId="0" borderId="1" xfId="2" applyNumberFormat="1" applyFont="1" applyBorder="1" applyAlignment="1">
      <alignment horizontal="center"/>
    </xf>
    <xf numFmtId="49" fontId="3" fillId="0" borderId="1" xfId="2" applyNumberFormat="1" applyFont="1" applyBorder="1" applyAlignment="1">
      <alignment horizontal="center" vertical="center"/>
    </xf>
    <xf numFmtId="165" fontId="3" fillId="0" borderId="0" xfId="2" applyNumberFormat="1" applyFont="1" applyBorder="1"/>
    <xf numFmtId="49" fontId="4" fillId="0" borderId="1" xfId="2" applyNumberFormat="1" applyFont="1" applyFill="1" applyBorder="1" applyAlignment="1">
      <alignment horizontal="left" vertical="top" wrapText="1"/>
    </xf>
    <xf numFmtId="0" fontId="3" fillId="0" borderId="0" xfId="2" applyFont="1" applyBorder="1" applyAlignment="1">
      <alignment horizontal="left" vertical="top" wrapText="1"/>
    </xf>
    <xf numFmtId="49" fontId="3" fillId="0" borderId="1" xfId="2" applyNumberFormat="1" applyFont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top" wrapText="1"/>
    </xf>
    <xf numFmtId="0" fontId="3" fillId="2" borderId="0" xfId="2" applyFont="1" applyFill="1" applyBorder="1" applyAlignment="1"/>
    <xf numFmtId="0" fontId="3" fillId="2" borderId="0" xfId="2" applyFont="1" applyFill="1" applyBorder="1"/>
    <xf numFmtId="0" fontId="3" fillId="2" borderId="1" xfId="2" applyFont="1" applyFill="1" applyBorder="1" applyAlignment="1">
      <alignment horizontal="center" vertic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9" fillId="2" borderId="0" xfId="0" applyFont="1" applyFill="1" applyAlignment="1">
      <alignment vertical="top" wrapText="1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9" fillId="3" borderId="1" xfId="0" applyFont="1" applyFill="1" applyBorder="1" applyAlignment="1">
      <alignment vertical="top" wrapText="1"/>
    </xf>
    <xf numFmtId="0" fontId="9" fillId="3" borderId="9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0" fillId="2" borderId="0" xfId="2" applyFont="1" applyFill="1" applyBorder="1" applyAlignment="1">
      <alignment horizontal="left"/>
    </xf>
    <xf numFmtId="0" fontId="5" fillId="2" borderId="0" xfId="2" applyFont="1" applyFill="1" applyBorder="1" applyAlignment="1">
      <alignment horizontal="left" vertical="top" wrapText="1"/>
    </xf>
    <xf numFmtId="0" fontId="3" fillId="2" borderId="0" xfId="2" applyFont="1" applyFill="1" applyBorder="1" applyAlignment="1">
      <alignment horizontal="left" vertical="top" wrapText="1"/>
    </xf>
    <xf numFmtId="0" fontId="3" fillId="2" borderId="18" xfId="2" applyFont="1" applyFill="1" applyBorder="1" applyAlignment="1"/>
    <xf numFmtId="0" fontId="3" fillId="2" borderId="1" xfId="2" applyFont="1" applyFill="1" applyBorder="1" applyAlignment="1">
      <alignment horizontal="center" vertical="top" wrapText="1"/>
    </xf>
    <xf numFmtId="0" fontId="3" fillId="0" borderId="1" xfId="2" applyFont="1" applyBorder="1" applyAlignment="1">
      <alignment horizontal="center" vertical="justify"/>
    </xf>
    <xf numFmtId="49" fontId="4" fillId="0" borderId="1" xfId="2" applyNumberFormat="1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top" wrapText="1"/>
    </xf>
    <xf numFmtId="49" fontId="3" fillId="0" borderId="1" xfId="2" applyNumberFormat="1" applyFont="1" applyFill="1" applyBorder="1" applyAlignment="1">
      <alignment horizontal="left" vertical="top" wrapText="1"/>
    </xf>
    <xf numFmtId="49" fontId="4" fillId="0" borderId="1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12" fillId="2" borderId="1" xfId="1" applyNumberFormat="1" applyFont="1" applyFill="1" applyBorder="1" applyAlignment="1">
      <alignment horizontal="center"/>
    </xf>
    <xf numFmtId="165" fontId="8" fillId="0" borderId="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0" fontId="3" fillId="0" borderId="21" xfId="0" applyFont="1" applyBorder="1" applyAlignment="1">
      <alignment horizontal="justify" vertical="top" wrapText="1"/>
    </xf>
    <xf numFmtId="0" fontId="3" fillId="0" borderId="1" xfId="0" applyFont="1" applyBorder="1"/>
    <xf numFmtId="0" fontId="4" fillId="0" borderId="1" xfId="0" applyFont="1" applyBorder="1"/>
    <xf numFmtId="49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165" fontId="3" fillId="0" borderId="1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6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2" borderId="0" xfId="0" applyFont="1" applyFill="1" applyBorder="1" applyAlignment="1">
      <alignment horizontal="right"/>
    </xf>
    <xf numFmtId="0" fontId="4" fillId="2" borderId="16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2" applyFont="1" applyFill="1" applyBorder="1" applyAlignment="1">
      <alignment horizontal="center" vertical="center" wrapText="1"/>
    </xf>
    <xf numFmtId="0" fontId="3" fillId="2" borderId="0" xfId="2" applyFont="1" applyFill="1" applyBorder="1" applyAlignment="1">
      <alignment horizontal="right"/>
    </xf>
    <xf numFmtId="164" fontId="4" fillId="0" borderId="7" xfId="0" applyNumberFormat="1" applyFont="1" applyFill="1" applyBorder="1" applyAlignment="1">
      <alignment horizontal="right"/>
    </xf>
    <xf numFmtId="164" fontId="4" fillId="0" borderId="7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164" fontId="3" fillId="0" borderId="7" xfId="0" applyNumberFormat="1" applyFont="1" applyFill="1" applyBorder="1" applyAlignment="1">
      <alignment horizontal="right"/>
    </xf>
    <xf numFmtId="165" fontId="3" fillId="0" borderId="1" xfId="3" applyNumberFormat="1" applyFont="1" applyFill="1" applyBorder="1" applyAlignment="1">
      <alignment horizontal="right" wrapText="1"/>
    </xf>
  </cellXfs>
  <cellStyles count="4">
    <cellStyle name="Обычный" xfId="0" builtinId="0"/>
    <cellStyle name="Обычный_reports-dohod-NC" xfId="1"/>
    <cellStyle name="Обычный_З_15_Приложение 16 - Источники дефицита" xfId="2"/>
    <cellStyle name="Финансовый" xfId="3" builtinId="3"/>
  </cellStyles>
  <dxfs count="69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3"/>
  <sheetViews>
    <sheetView tabSelected="1" view="pageBreakPreview" zoomScaleNormal="75" zoomScaleSheetLayoutView="100" workbookViewId="0">
      <selection activeCell="D34" sqref="D34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4" customWidth="1"/>
    <col min="5" max="5" width="14.85546875" style="14" customWidth="1"/>
    <col min="6" max="6" width="43.28515625" style="13" customWidth="1"/>
    <col min="7" max="16384" width="8.5703125" style="14"/>
  </cols>
  <sheetData>
    <row r="1" spans="1:5">
      <c r="A1" s="9"/>
      <c r="B1" s="9"/>
      <c r="C1" s="10"/>
      <c r="D1" s="135" t="s">
        <v>203</v>
      </c>
      <c r="E1" s="135"/>
    </row>
    <row r="2" spans="1:5" ht="84.75" customHeight="1">
      <c r="A2" s="9"/>
      <c r="B2" s="9"/>
      <c r="C2" s="137" t="s">
        <v>202</v>
      </c>
      <c r="D2" s="137"/>
      <c r="E2" s="137"/>
    </row>
    <row r="3" spans="1:5" ht="42" customHeight="1">
      <c r="A3" s="134" t="s">
        <v>158</v>
      </c>
      <c r="B3" s="134"/>
      <c r="C3" s="134"/>
      <c r="D3" s="134"/>
      <c r="E3" s="134"/>
    </row>
    <row r="4" spans="1:5">
      <c r="A4" s="30"/>
      <c r="B4" s="30"/>
      <c r="C4" s="136" t="s">
        <v>0</v>
      </c>
      <c r="D4" s="136"/>
      <c r="E4" s="136"/>
    </row>
    <row r="5" spans="1:5" ht="18" customHeight="1">
      <c r="A5" s="130" t="s">
        <v>1</v>
      </c>
      <c r="B5" s="132" t="s">
        <v>2</v>
      </c>
      <c r="C5" s="129" t="s">
        <v>3</v>
      </c>
      <c r="D5" s="129"/>
      <c r="E5" s="129"/>
    </row>
    <row r="6" spans="1:5" ht="35.25" customHeight="1">
      <c r="A6" s="131"/>
      <c r="B6" s="133"/>
      <c r="C6" s="126" t="s">
        <v>199</v>
      </c>
      <c r="D6" s="126" t="s">
        <v>200</v>
      </c>
      <c r="E6" s="126" t="s">
        <v>201</v>
      </c>
    </row>
    <row r="7" spans="1:5">
      <c r="A7" s="15">
        <v>1</v>
      </c>
      <c r="B7" s="15">
        <v>2</v>
      </c>
      <c r="C7" s="16">
        <v>3</v>
      </c>
      <c r="D7" s="16">
        <v>4</v>
      </c>
      <c r="E7" s="46">
        <v>5</v>
      </c>
    </row>
    <row r="8" spans="1:5">
      <c r="A8" s="17"/>
      <c r="B8" s="18" t="s">
        <v>4</v>
      </c>
      <c r="C8" s="158">
        <f>SUM(C9+C22+C32)</f>
        <v>1889.1100000000001</v>
      </c>
      <c r="D8" s="158">
        <f>SUM(D9+D22+D32)</f>
        <v>1867.4</v>
      </c>
      <c r="E8" s="119">
        <f t="shared" ref="E8:E11" si="0">D8/C8*100</f>
        <v>98.85078158497916</v>
      </c>
    </row>
    <row r="9" spans="1:5">
      <c r="A9" s="19" t="s">
        <v>83</v>
      </c>
      <c r="B9" s="18" t="s">
        <v>94</v>
      </c>
      <c r="C9" s="159">
        <f>SUM(C10+C13+C15+C17+C20)</f>
        <v>556.70000000000005</v>
      </c>
      <c r="D9" s="159">
        <f t="shared" ref="D9" si="1">SUM(D10+D13+D15+D17+D20)</f>
        <v>535</v>
      </c>
      <c r="E9" s="119">
        <f t="shared" si="0"/>
        <v>96.102029818573726</v>
      </c>
    </row>
    <row r="10" spans="1:5">
      <c r="A10" s="19" t="s">
        <v>84</v>
      </c>
      <c r="B10" s="18" t="s">
        <v>5</v>
      </c>
      <c r="C10" s="159">
        <f t="shared" ref="C10:D11" si="2">SUM(C11)</f>
        <v>36.5</v>
      </c>
      <c r="D10" s="159">
        <f t="shared" si="2"/>
        <v>48</v>
      </c>
      <c r="E10" s="119">
        <f t="shared" si="0"/>
        <v>131.50684931506848</v>
      </c>
    </row>
    <row r="11" spans="1:5">
      <c r="A11" s="19" t="s">
        <v>6</v>
      </c>
      <c r="B11" s="18" t="s">
        <v>7</v>
      </c>
      <c r="C11" s="160">
        <f t="shared" si="2"/>
        <v>36.5</v>
      </c>
      <c r="D11" s="160">
        <f t="shared" si="2"/>
        <v>48</v>
      </c>
      <c r="E11" s="119">
        <f t="shared" si="0"/>
        <v>131.50684931506848</v>
      </c>
    </row>
    <row r="12" spans="1:5" ht="63">
      <c r="A12" s="20" t="s">
        <v>95</v>
      </c>
      <c r="B12" s="6" t="s">
        <v>96</v>
      </c>
      <c r="C12" s="118">
        <v>36.5</v>
      </c>
      <c r="D12" s="164">
        <v>48</v>
      </c>
      <c r="E12" s="119">
        <f>D12/C12*100</f>
        <v>131.50684931506848</v>
      </c>
    </row>
    <row r="13" spans="1:5" ht="17.25" customHeight="1">
      <c r="A13" s="19" t="s">
        <v>85</v>
      </c>
      <c r="B13" s="18" t="s">
        <v>8</v>
      </c>
      <c r="C13" s="159">
        <f>SUM(C14)</f>
        <v>9.3000000000000007</v>
      </c>
      <c r="D13" s="159">
        <f>SUM(D14)</f>
        <v>6.5</v>
      </c>
      <c r="E13" s="119">
        <f t="shared" ref="E13:E33" si="3">D13/C13*100</f>
        <v>69.892473118279568</v>
      </c>
    </row>
    <row r="14" spans="1:5" ht="24" customHeight="1">
      <c r="A14" s="20" t="s">
        <v>97</v>
      </c>
      <c r="B14" s="6" t="s">
        <v>9</v>
      </c>
      <c r="C14" s="118">
        <v>9.3000000000000007</v>
      </c>
      <c r="D14" s="118">
        <v>6.5</v>
      </c>
      <c r="E14" s="119">
        <f t="shared" si="3"/>
        <v>69.892473118279568</v>
      </c>
    </row>
    <row r="15" spans="1:5">
      <c r="A15" s="19" t="s">
        <v>86</v>
      </c>
      <c r="B15" s="18" t="s">
        <v>98</v>
      </c>
      <c r="C15" s="159">
        <f>SUM(C16)</f>
        <v>76</v>
      </c>
      <c r="D15" s="159">
        <f>SUM(D16)</f>
        <v>58.7</v>
      </c>
      <c r="E15" s="119">
        <f t="shared" si="3"/>
        <v>77.236842105263165</v>
      </c>
    </row>
    <row r="16" spans="1:5" ht="33" customHeight="1">
      <c r="A16" s="20" t="s">
        <v>99</v>
      </c>
      <c r="B16" s="21" t="s">
        <v>100</v>
      </c>
      <c r="C16" s="118">
        <v>76</v>
      </c>
      <c r="D16" s="119">
        <v>58.7</v>
      </c>
      <c r="E16" s="119">
        <f t="shared" si="3"/>
        <v>77.236842105263165</v>
      </c>
    </row>
    <row r="17" spans="1:6">
      <c r="A17" s="19" t="s">
        <v>87</v>
      </c>
      <c r="B17" s="3" t="s">
        <v>10</v>
      </c>
      <c r="C17" s="159">
        <f>SUM(C18+C19)</f>
        <v>390</v>
      </c>
      <c r="D17" s="159">
        <f>SUM(D18+D19)</f>
        <v>376.2</v>
      </c>
      <c r="E17" s="119">
        <f t="shared" si="3"/>
        <v>96.461538461538453</v>
      </c>
    </row>
    <row r="18" spans="1:6" ht="31.5">
      <c r="A18" s="20" t="s">
        <v>101</v>
      </c>
      <c r="B18" s="21" t="s">
        <v>102</v>
      </c>
      <c r="C18" s="118">
        <v>110</v>
      </c>
      <c r="D18" s="119">
        <v>108.7</v>
      </c>
      <c r="E18" s="119">
        <f t="shared" si="3"/>
        <v>98.818181818181813</v>
      </c>
    </row>
    <row r="19" spans="1:6" s="2" customFormat="1" ht="31.5">
      <c r="A19" s="20" t="s">
        <v>103</v>
      </c>
      <c r="B19" s="21" t="s">
        <v>104</v>
      </c>
      <c r="C19" s="118">
        <v>280</v>
      </c>
      <c r="D19" s="119">
        <v>267.5</v>
      </c>
      <c r="E19" s="119">
        <f t="shared" si="3"/>
        <v>95.535714285714292</v>
      </c>
      <c r="F19" s="22"/>
    </row>
    <row r="20" spans="1:6" s="2" customFormat="1" ht="37.9" customHeight="1">
      <c r="A20" s="19" t="s">
        <v>11</v>
      </c>
      <c r="B20" s="3" t="s">
        <v>12</v>
      </c>
      <c r="C20" s="159">
        <f>SUM(C21)</f>
        <v>44.9</v>
      </c>
      <c r="D20" s="159">
        <f>SUM(D21)</f>
        <v>45.6</v>
      </c>
      <c r="E20" s="119">
        <f t="shared" si="3"/>
        <v>101.55902004454344</v>
      </c>
      <c r="F20" s="22"/>
    </row>
    <row r="21" spans="1:6" ht="48.6" customHeight="1">
      <c r="A21" s="20" t="s">
        <v>105</v>
      </c>
      <c r="B21" s="21" t="s">
        <v>182</v>
      </c>
      <c r="C21" s="118">
        <v>44.9</v>
      </c>
      <c r="D21" s="119">
        <v>45.6</v>
      </c>
      <c r="E21" s="119">
        <f t="shared" si="3"/>
        <v>101.55902004454344</v>
      </c>
    </row>
    <row r="22" spans="1:6" ht="38.450000000000003" customHeight="1">
      <c r="A22" s="24" t="s">
        <v>106</v>
      </c>
      <c r="B22" s="25" t="s">
        <v>107</v>
      </c>
      <c r="C22" s="159">
        <f>SUM(C27+C30+C25+C23)</f>
        <v>1287.4100000000001</v>
      </c>
      <c r="D22" s="159">
        <f>SUM(D27+D30+D25+D23)</f>
        <v>1287.4000000000001</v>
      </c>
      <c r="E22" s="119">
        <f t="shared" si="3"/>
        <v>99.999223246673552</v>
      </c>
    </row>
    <row r="23" spans="1:6" ht="18" customHeight="1">
      <c r="A23" s="19" t="s">
        <v>178</v>
      </c>
      <c r="B23" s="18" t="s">
        <v>179</v>
      </c>
      <c r="C23" s="159">
        <f>C24</f>
        <v>306.7</v>
      </c>
      <c r="D23" s="159">
        <f>D24</f>
        <v>306.7</v>
      </c>
      <c r="E23" s="119">
        <f t="shared" si="3"/>
        <v>100</v>
      </c>
    </row>
    <row r="24" spans="1:6" ht="38.450000000000003" customHeight="1">
      <c r="A24" s="20" t="s">
        <v>180</v>
      </c>
      <c r="B24" s="120" t="s">
        <v>177</v>
      </c>
      <c r="C24" s="161">
        <v>306.7</v>
      </c>
      <c r="D24" s="162">
        <v>306.7</v>
      </c>
      <c r="E24" s="119">
        <f t="shared" si="3"/>
        <v>100</v>
      </c>
    </row>
    <row r="25" spans="1:6" ht="37.5" customHeight="1">
      <c r="A25" s="19" t="s">
        <v>171</v>
      </c>
      <c r="B25" s="26" t="s">
        <v>172</v>
      </c>
      <c r="C25" s="159">
        <f>C26</f>
        <v>490</v>
      </c>
      <c r="D25" s="159">
        <f t="shared" ref="D25" si="4">D26</f>
        <v>490</v>
      </c>
      <c r="E25" s="119">
        <f t="shared" si="3"/>
        <v>100</v>
      </c>
    </row>
    <row r="26" spans="1:6" ht="22.15" customHeight="1">
      <c r="A26" s="20" t="s">
        <v>173</v>
      </c>
      <c r="B26" s="23" t="s">
        <v>31</v>
      </c>
      <c r="C26" s="162">
        <f>230+260</f>
        <v>490</v>
      </c>
      <c r="D26" s="162">
        <v>490</v>
      </c>
      <c r="E26" s="119">
        <f t="shared" si="3"/>
        <v>100</v>
      </c>
    </row>
    <row r="27" spans="1:6">
      <c r="A27" s="19" t="s">
        <v>108</v>
      </c>
      <c r="B27" s="26" t="s">
        <v>109</v>
      </c>
      <c r="C27" s="159">
        <f>SUM(C28+C29)</f>
        <v>86.899999999999991</v>
      </c>
      <c r="D27" s="159">
        <f>SUM(D28+D29)</f>
        <v>86.899999999999991</v>
      </c>
      <c r="E27" s="119">
        <f t="shared" si="3"/>
        <v>100</v>
      </c>
    </row>
    <row r="28" spans="1:6" ht="94.5">
      <c r="A28" s="20" t="s">
        <v>115</v>
      </c>
      <c r="B28" s="40" t="s">
        <v>170</v>
      </c>
      <c r="C28" s="162">
        <v>0.1</v>
      </c>
      <c r="D28" s="162">
        <v>0.1</v>
      </c>
      <c r="E28" s="119">
        <f t="shared" si="3"/>
        <v>100</v>
      </c>
    </row>
    <row r="29" spans="1:6" ht="35.25" customHeight="1">
      <c r="A29" s="20" t="s">
        <v>116</v>
      </c>
      <c r="B29" s="6" t="s">
        <v>151</v>
      </c>
      <c r="C29" s="163">
        <v>86.8</v>
      </c>
      <c r="D29" s="163">
        <v>86.8</v>
      </c>
      <c r="E29" s="119">
        <f t="shared" si="3"/>
        <v>100</v>
      </c>
    </row>
    <row r="30" spans="1:6" ht="21" customHeight="1">
      <c r="A30" s="19" t="s">
        <v>110</v>
      </c>
      <c r="B30" s="18" t="s">
        <v>111</v>
      </c>
      <c r="C30" s="158">
        <f>SUM(C31)</f>
        <v>403.81</v>
      </c>
      <c r="D30" s="158">
        <f>SUM(D31)</f>
        <v>403.8</v>
      </c>
      <c r="E30" s="119">
        <f t="shared" si="3"/>
        <v>99.997523587825967</v>
      </c>
    </row>
    <row r="31" spans="1:6" ht="66" customHeight="1">
      <c r="A31" s="20" t="s">
        <v>117</v>
      </c>
      <c r="B31" s="23" t="s">
        <v>112</v>
      </c>
      <c r="C31" s="118">
        <f>371.1+0.4+25+7.31</f>
        <v>403.81</v>
      </c>
      <c r="D31" s="119">
        <v>403.8</v>
      </c>
      <c r="E31" s="119">
        <f t="shared" si="3"/>
        <v>99.997523587825967</v>
      </c>
    </row>
    <row r="32" spans="1:6">
      <c r="A32" s="24" t="s">
        <v>196</v>
      </c>
      <c r="B32" s="122" t="s">
        <v>197</v>
      </c>
      <c r="C32" s="124">
        <f>C33</f>
        <v>45</v>
      </c>
      <c r="D32" s="124">
        <f t="shared" ref="D32" si="5">D33</f>
        <v>45</v>
      </c>
      <c r="E32" s="117">
        <f t="shared" si="3"/>
        <v>100</v>
      </c>
    </row>
    <row r="33" spans="1:5">
      <c r="A33" s="123" t="s">
        <v>198</v>
      </c>
      <c r="B33" s="121" t="s">
        <v>32</v>
      </c>
      <c r="C33" s="125">
        <f>30+15</f>
        <v>45</v>
      </c>
      <c r="D33" s="125">
        <v>45</v>
      </c>
      <c r="E33" s="117">
        <f t="shared" si="3"/>
        <v>100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6"/>
  <sheetViews>
    <sheetView view="pageBreakPreview" zoomScaleNormal="75" zoomScaleSheetLayoutView="100" workbookViewId="0">
      <selection activeCell="K8" sqref="K7:K8"/>
    </sheetView>
  </sheetViews>
  <sheetFormatPr defaultColWidth="8.5703125" defaultRowHeight="15.75"/>
  <cols>
    <col min="1" max="1" width="73.5703125" style="47" customWidth="1"/>
    <col min="2" max="2" width="6.7109375" style="48" customWidth="1"/>
    <col min="3" max="3" width="6.28515625" style="48" customWidth="1"/>
    <col min="4" max="4" width="6.5703125" style="48" customWidth="1"/>
    <col min="5" max="5" width="5.140625" style="48" customWidth="1"/>
    <col min="6" max="6" width="6" style="48" customWidth="1"/>
    <col min="7" max="7" width="10" style="48" customWidth="1"/>
    <col min="8" max="8" width="6" style="48" customWidth="1"/>
    <col min="9" max="9" width="13.7109375" style="48" customWidth="1"/>
    <col min="10" max="10" width="13.7109375" style="44" customWidth="1"/>
    <col min="11" max="11" width="13.5703125" style="44" customWidth="1"/>
    <col min="12" max="12" width="61.85546875" style="50" customWidth="1"/>
    <col min="13" max="13" width="11" style="44" customWidth="1"/>
    <col min="14" max="16384" width="8.5703125" style="44"/>
  </cols>
  <sheetData>
    <row r="1" spans="1:13">
      <c r="C1" s="49"/>
      <c r="D1" s="49"/>
      <c r="E1" s="49"/>
      <c r="F1" s="49"/>
      <c r="G1" s="49"/>
      <c r="I1" s="138" t="s">
        <v>206</v>
      </c>
      <c r="J1" s="138"/>
      <c r="K1" s="138"/>
    </row>
    <row r="2" spans="1:13" ht="66.75" customHeight="1">
      <c r="G2" s="137" t="s">
        <v>202</v>
      </c>
      <c r="H2" s="137"/>
      <c r="I2" s="137"/>
      <c r="J2" s="137"/>
      <c r="K2" s="137"/>
      <c r="L2" s="11"/>
      <c r="M2" s="11"/>
    </row>
    <row r="3" spans="1:13" ht="42" customHeight="1">
      <c r="A3" s="139" t="s">
        <v>208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</row>
    <row r="4" spans="1:13" ht="22.5" customHeight="1">
      <c r="A4" s="140" t="s">
        <v>13</v>
      </c>
      <c r="B4" s="140" t="s">
        <v>14</v>
      </c>
      <c r="C4" s="140" t="s">
        <v>15</v>
      </c>
      <c r="D4" s="140" t="s">
        <v>16</v>
      </c>
      <c r="E4" s="140"/>
      <c r="F4" s="140"/>
      <c r="G4" s="140"/>
      <c r="H4" s="140" t="s">
        <v>17</v>
      </c>
      <c r="I4" s="129" t="s">
        <v>38</v>
      </c>
      <c r="J4" s="129"/>
      <c r="K4" s="129"/>
    </row>
    <row r="5" spans="1:13" ht="31.5" customHeight="1">
      <c r="A5" s="140"/>
      <c r="B5" s="140"/>
      <c r="C5" s="140"/>
      <c r="D5" s="140"/>
      <c r="E5" s="140"/>
      <c r="F5" s="140"/>
      <c r="G5" s="140"/>
      <c r="H5" s="140"/>
      <c r="I5" s="126" t="s">
        <v>199</v>
      </c>
      <c r="J5" s="126" t="s">
        <v>200</v>
      </c>
      <c r="K5" s="126" t="s">
        <v>201</v>
      </c>
    </row>
    <row r="6" spans="1:13" ht="14.25" customHeight="1">
      <c r="A6" s="51">
        <v>1</v>
      </c>
      <c r="B6" s="51">
        <v>2</v>
      </c>
      <c r="C6" s="51">
        <v>3</v>
      </c>
      <c r="D6" s="51">
        <v>4</v>
      </c>
      <c r="E6" s="51">
        <v>5</v>
      </c>
      <c r="F6" s="51">
        <v>6</v>
      </c>
      <c r="G6" s="51">
        <v>7</v>
      </c>
      <c r="H6" s="51">
        <v>8</v>
      </c>
      <c r="I6" s="45">
        <v>9</v>
      </c>
      <c r="J6" s="45">
        <v>10</v>
      </c>
      <c r="K6" s="45">
        <v>11</v>
      </c>
    </row>
    <row r="7" spans="1:13" ht="18" customHeight="1">
      <c r="A7" s="52" t="s">
        <v>26</v>
      </c>
      <c r="B7" s="53"/>
      <c r="C7" s="53"/>
      <c r="D7" s="53"/>
      <c r="E7" s="53"/>
      <c r="F7" s="53"/>
      <c r="G7" s="53"/>
      <c r="H7" s="53"/>
      <c r="I7" s="54">
        <f>I8+I61+I70+I77+I93+I100</f>
        <v>1944.71</v>
      </c>
      <c r="J7" s="54">
        <f>J8+J61+J70+J77+J93+J100</f>
        <v>1868.2</v>
      </c>
      <c r="K7" s="29">
        <f t="shared" ref="K7:K71" si="0">J7/I7*100</f>
        <v>96.065737307876248</v>
      </c>
    </row>
    <row r="8" spans="1:13" ht="18" customHeight="1">
      <c r="A8" s="55" t="s">
        <v>18</v>
      </c>
      <c r="B8" s="91" t="s">
        <v>19</v>
      </c>
      <c r="C8" s="91"/>
      <c r="D8" s="4"/>
      <c r="E8" s="4"/>
      <c r="F8" s="4"/>
      <c r="G8" s="4"/>
      <c r="H8" s="92"/>
      <c r="I8" s="61">
        <f>I9+I18+I42</f>
        <v>1306.2</v>
      </c>
      <c r="J8" s="61">
        <f>J9+J18+J42</f>
        <v>1377</v>
      </c>
      <c r="K8" s="29">
        <f t="shared" si="0"/>
        <v>105.42030316949931</v>
      </c>
    </row>
    <row r="9" spans="1:13" ht="31.5">
      <c r="A9" s="58" t="s">
        <v>39</v>
      </c>
      <c r="B9" s="4" t="s">
        <v>19</v>
      </c>
      <c r="C9" s="4" t="s">
        <v>33</v>
      </c>
      <c r="D9" s="4"/>
      <c r="E9" s="4"/>
      <c r="F9" s="4"/>
      <c r="G9" s="4"/>
      <c r="H9" s="60"/>
      <c r="I9" s="61">
        <f t="shared" ref="I9:K13" si="1">I10</f>
        <v>367.59999999999997</v>
      </c>
      <c r="J9" s="61">
        <f t="shared" si="1"/>
        <v>367.6</v>
      </c>
      <c r="K9" s="29">
        <f t="shared" si="0"/>
        <v>100.00000000000003</v>
      </c>
    </row>
    <row r="10" spans="1:13">
      <c r="A10" s="59" t="s">
        <v>156</v>
      </c>
      <c r="B10" s="4" t="s">
        <v>19</v>
      </c>
      <c r="C10" s="4" t="s">
        <v>33</v>
      </c>
      <c r="D10" s="4" t="s">
        <v>40</v>
      </c>
      <c r="E10" s="4"/>
      <c r="F10" s="4"/>
      <c r="G10" s="4"/>
      <c r="H10" s="60"/>
      <c r="I10" s="61">
        <f t="shared" si="1"/>
        <v>367.59999999999997</v>
      </c>
      <c r="J10" s="61">
        <f t="shared" si="1"/>
        <v>367.6</v>
      </c>
      <c r="K10" s="29">
        <f t="shared" si="0"/>
        <v>100.00000000000003</v>
      </c>
    </row>
    <row r="11" spans="1:13">
      <c r="A11" s="62" t="s">
        <v>152</v>
      </c>
      <c r="B11" s="4" t="s">
        <v>19</v>
      </c>
      <c r="C11" s="4" t="s">
        <v>33</v>
      </c>
      <c r="D11" s="4">
        <v>65</v>
      </c>
      <c r="E11" s="4">
        <v>1</v>
      </c>
      <c r="F11" s="4"/>
      <c r="G11" s="4"/>
      <c r="H11" s="60"/>
      <c r="I11" s="61">
        <f>I12+I15</f>
        <v>367.59999999999997</v>
      </c>
      <c r="J11" s="61">
        <f t="shared" ref="J11:K11" si="2">J12+J15</f>
        <v>367.6</v>
      </c>
      <c r="K11" s="29">
        <f t="shared" si="0"/>
        <v>100.00000000000003</v>
      </c>
    </row>
    <row r="12" spans="1:13">
      <c r="A12" s="63" t="s">
        <v>138</v>
      </c>
      <c r="B12" s="5" t="s">
        <v>19</v>
      </c>
      <c r="C12" s="5" t="s">
        <v>33</v>
      </c>
      <c r="D12" s="5" t="s">
        <v>40</v>
      </c>
      <c r="E12" s="5" t="s">
        <v>27</v>
      </c>
      <c r="F12" s="5" t="s">
        <v>42</v>
      </c>
      <c r="G12" s="5" t="s">
        <v>43</v>
      </c>
      <c r="H12" s="60"/>
      <c r="I12" s="61">
        <f t="shared" si="1"/>
        <v>214.2</v>
      </c>
      <c r="J12" s="61">
        <f t="shared" si="1"/>
        <v>214.2</v>
      </c>
      <c r="K12" s="29">
        <f t="shared" si="0"/>
        <v>100</v>
      </c>
    </row>
    <row r="13" spans="1:13" ht="63">
      <c r="A13" s="63" t="s">
        <v>129</v>
      </c>
      <c r="B13" s="5" t="s">
        <v>19</v>
      </c>
      <c r="C13" s="5" t="s">
        <v>33</v>
      </c>
      <c r="D13" s="5" t="s">
        <v>40</v>
      </c>
      <c r="E13" s="5" t="s">
        <v>27</v>
      </c>
      <c r="F13" s="5" t="s">
        <v>42</v>
      </c>
      <c r="G13" s="5" t="s">
        <v>43</v>
      </c>
      <c r="H13" s="60" t="s">
        <v>131</v>
      </c>
      <c r="I13" s="61">
        <f t="shared" si="1"/>
        <v>214.2</v>
      </c>
      <c r="J13" s="61">
        <f t="shared" si="1"/>
        <v>214.2</v>
      </c>
      <c r="K13" s="29">
        <f t="shared" si="0"/>
        <v>100</v>
      </c>
    </row>
    <row r="14" spans="1:13" ht="36" customHeight="1">
      <c r="A14" s="63" t="s">
        <v>130</v>
      </c>
      <c r="B14" s="5" t="s">
        <v>19</v>
      </c>
      <c r="C14" s="5" t="s">
        <v>33</v>
      </c>
      <c r="D14" s="5" t="s">
        <v>40</v>
      </c>
      <c r="E14" s="5" t="s">
        <v>27</v>
      </c>
      <c r="F14" s="5" t="s">
        <v>42</v>
      </c>
      <c r="G14" s="5" t="s">
        <v>43</v>
      </c>
      <c r="H14" s="60" t="s">
        <v>132</v>
      </c>
      <c r="I14" s="61">
        <f>'Прил 3'!J16</f>
        <v>214.2</v>
      </c>
      <c r="J14" s="61">
        <f>'Прил 3'!K16</f>
        <v>214.2</v>
      </c>
      <c r="K14" s="29">
        <f t="shared" si="0"/>
        <v>100</v>
      </c>
    </row>
    <row r="15" spans="1:13" ht="54.75" customHeight="1">
      <c r="A15" s="6" t="s">
        <v>175</v>
      </c>
      <c r="B15" s="110" t="s">
        <v>19</v>
      </c>
      <c r="C15" s="110" t="s">
        <v>33</v>
      </c>
      <c r="D15" s="110" t="s">
        <v>40</v>
      </c>
      <c r="E15" s="110" t="s">
        <v>27</v>
      </c>
      <c r="F15" s="110" t="s">
        <v>42</v>
      </c>
      <c r="G15" s="110" t="s">
        <v>176</v>
      </c>
      <c r="H15" s="111"/>
      <c r="I15" s="61">
        <f>I16</f>
        <v>153.39999999999998</v>
      </c>
      <c r="J15" s="61">
        <f t="shared" ref="J15:K16" si="3">J16</f>
        <v>153.4</v>
      </c>
      <c r="K15" s="29">
        <f t="shared" si="0"/>
        <v>100.00000000000003</v>
      </c>
    </row>
    <row r="16" spans="1:13" ht="70.900000000000006" customHeight="1">
      <c r="A16" s="109" t="s">
        <v>129</v>
      </c>
      <c r="B16" s="110" t="s">
        <v>19</v>
      </c>
      <c r="C16" s="110" t="s">
        <v>33</v>
      </c>
      <c r="D16" s="110" t="s">
        <v>40</v>
      </c>
      <c r="E16" s="110" t="s">
        <v>27</v>
      </c>
      <c r="F16" s="110" t="s">
        <v>42</v>
      </c>
      <c r="G16" s="110" t="s">
        <v>176</v>
      </c>
      <c r="H16" s="111" t="s">
        <v>131</v>
      </c>
      <c r="I16" s="61">
        <f>I17</f>
        <v>153.39999999999998</v>
      </c>
      <c r="J16" s="61">
        <f t="shared" si="3"/>
        <v>153.4</v>
      </c>
      <c r="K16" s="29">
        <f t="shared" si="0"/>
        <v>100.00000000000003</v>
      </c>
    </row>
    <row r="17" spans="1:12" ht="36" customHeight="1">
      <c r="A17" s="109" t="s">
        <v>130</v>
      </c>
      <c r="B17" s="110" t="s">
        <v>19</v>
      </c>
      <c r="C17" s="110" t="s">
        <v>33</v>
      </c>
      <c r="D17" s="110" t="s">
        <v>40</v>
      </c>
      <c r="E17" s="110" t="s">
        <v>27</v>
      </c>
      <c r="F17" s="110" t="s">
        <v>42</v>
      </c>
      <c r="G17" s="110" t="s">
        <v>176</v>
      </c>
      <c r="H17" s="111" t="s">
        <v>132</v>
      </c>
      <c r="I17" s="61">
        <f>'Прил 3'!J19</f>
        <v>153.39999999999998</v>
      </c>
      <c r="J17" s="61">
        <f>'Прил 3'!K19</f>
        <v>153.4</v>
      </c>
      <c r="K17" s="29">
        <f t="shared" si="0"/>
        <v>100.00000000000003</v>
      </c>
    </row>
    <row r="18" spans="1:12" ht="47.25">
      <c r="A18" s="64" t="s">
        <v>81</v>
      </c>
      <c r="B18" s="4" t="s">
        <v>19</v>
      </c>
      <c r="C18" s="4" t="s">
        <v>20</v>
      </c>
      <c r="D18" s="4"/>
      <c r="E18" s="4"/>
      <c r="F18" s="4"/>
      <c r="G18" s="4"/>
      <c r="H18" s="60"/>
      <c r="I18" s="61">
        <f>I19+I37</f>
        <v>937.60000000000014</v>
      </c>
      <c r="J18" s="61">
        <f>J19+J37</f>
        <v>1009.4000000000001</v>
      </c>
      <c r="K18" s="29">
        <f t="shared" si="0"/>
        <v>107.65784982935153</v>
      </c>
    </row>
    <row r="19" spans="1:12">
      <c r="A19" s="59" t="s">
        <v>156</v>
      </c>
      <c r="B19" s="4" t="s">
        <v>19</v>
      </c>
      <c r="C19" s="4" t="s">
        <v>20</v>
      </c>
      <c r="D19" s="4" t="s">
        <v>40</v>
      </c>
      <c r="E19" s="4"/>
      <c r="F19" s="4"/>
      <c r="G19" s="4"/>
      <c r="H19" s="60"/>
      <c r="I19" s="61">
        <f>I20</f>
        <v>937.50000000000011</v>
      </c>
      <c r="J19" s="61">
        <f>J20</f>
        <v>1009.3000000000001</v>
      </c>
      <c r="K19" s="29">
        <f t="shared" si="0"/>
        <v>107.65866666666666</v>
      </c>
    </row>
    <row r="20" spans="1:12" ht="31.5">
      <c r="A20" s="59" t="s">
        <v>157</v>
      </c>
      <c r="B20" s="5" t="s">
        <v>19</v>
      </c>
      <c r="C20" s="5" t="s">
        <v>20</v>
      </c>
      <c r="D20" s="5" t="s">
        <v>40</v>
      </c>
      <c r="E20" s="5" t="s">
        <v>28</v>
      </c>
      <c r="F20" s="4"/>
      <c r="G20" s="4"/>
      <c r="H20" s="60"/>
      <c r="I20" s="61">
        <f>I21+I24+I30</f>
        <v>937.50000000000011</v>
      </c>
      <c r="J20" s="61">
        <f t="shared" ref="J20:K20" si="4">J21+J24+J30</f>
        <v>1009.3000000000001</v>
      </c>
      <c r="K20" s="29">
        <f t="shared" si="0"/>
        <v>107.65866666666666</v>
      </c>
    </row>
    <row r="21" spans="1:12" ht="33" customHeight="1">
      <c r="A21" s="63" t="s">
        <v>44</v>
      </c>
      <c r="B21" s="5" t="s">
        <v>19</v>
      </c>
      <c r="C21" s="5" t="s">
        <v>20</v>
      </c>
      <c r="D21" s="5" t="s">
        <v>40</v>
      </c>
      <c r="E21" s="5" t="s">
        <v>28</v>
      </c>
      <c r="F21" s="5" t="s">
        <v>42</v>
      </c>
      <c r="G21" s="5" t="s">
        <v>45</v>
      </c>
      <c r="H21" s="60"/>
      <c r="I21" s="61">
        <f t="shared" ref="I21:K22" si="5">I22</f>
        <v>434.6</v>
      </c>
      <c r="J21" s="61">
        <f t="shared" si="5"/>
        <v>434.6</v>
      </c>
      <c r="K21" s="29">
        <f t="shared" si="0"/>
        <v>100</v>
      </c>
    </row>
    <row r="22" spans="1:12" ht="63">
      <c r="A22" s="63" t="s">
        <v>129</v>
      </c>
      <c r="B22" s="5" t="s">
        <v>19</v>
      </c>
      <c r="C22" s="5" t="s">
        <v>20</v>
      </c>
      <c r="D22" s="5" t="s">
        <v>40</v>
      </c>
      <c r="E22" s="5" t="s">
        <v>28</v>
      </c>
      <c r="F22" s="5" t="s">
        <v>42</v>
      </c>
      <c r="G22" s="5" t="s">
        <v>45</v>
      </c>
      <c r="H22" s="60" t="s">
        <v>131</v>
      </c>
      <c r="I22" s="61">
        <f t="shared" si="5"/>
        <v>434.6</v>
      </c>
      <c r="J22" s="61">
        <f t="shared" si="5"/>
        <v>434.6</v>
      </c>
      <c r="K22" s="29">
        <f t="shared" si="0"/>
        <v>100</v>
      </c>
    </row>
    <row r="23" spans="1:12" ht="31.5">
      <c r="A23" s="63" t="s">
        <v>130</v>
      </c>
      <c r="B23" s="5" t="s">
        <v>19</v>
      </c>
      <c r="C23" s="5" t="s">
        <v>20</v>
      </c>
      <c r="D23" s="5" t="s">
        <v>40</v>
      </c>
      <c r="E23" s="5" t="s">
        <v>28</v>
      </c>
      <c r="F23" s="5" t="s">
        <v>42</v>
      </c>
      <c r="G23" s="5" t="s">
        <v>45</v>
      </c>
      <c r="H23" s="60" t="s">
        <v>132</v>
      </c>
      <c r="I23" s="61">
        <f>'Прил 3'!J25</f>
        <v>434.6</v>
      </c>
      <c r="J23" s="61">
        <f>'Прил 3'!K25</f>
        <v>434.6</v>
      </c>
      <c r="K23" s="29">
        <f t="shared" si="0"/>
        <v>100</v>
      </c>
    </row>
    <row r="24" spans="1:12" s="48" customFormat="1">
      <c r="A24" s="62" t="s">
        <v>174</v>
      </c>
      <c r="B24" s="5" t="s">
        <v>19</v>
      </c>
      <c r="C24" s="5" t="s">
        <v>20</v>
      </c>
      <c r="D24" s="5" t="s">
        <v>40</v>
      </c>
      <c r="E24" s="5" t="s">
        <v>28</v>
      </c>
      <c r="F24" s="5" t="s">
        <v>42</v>
      </c>
      <c r="G24" s="5" t="s">
        <v>47</v>
      </c>
      <c r="H24" s="60"/>
      <c r="I24" s="61">
        <f>I25+I27</f>
        <v>166.3</v>
      </c>
      <c r="J24" s="61">
        <f>J25+J27</f>
        <v>238.1</v>
      </c>
      <c r="K24" s="29">
        <f t="shared" si="0"/>
        <v>143.17498496692721</v>
      </c>
      <c r="L24" s="65"/>
    </row>
    <row r="25" spans="1:12" s="30" customFormat="1" ht="31.5">
      <c r="A25" s="62" t="s">
        <v>125</v>
      </c>
      <c r="B25" s="5" t="s">
        <v>19</v>
      </c>
      <c r="C25" s="5" t="s">
        <v>20</v>
      </c>
      <c r="D25" s="5" t="s">
        <v>40</v>
      </c>
      <c r="E25" s="5" t="s">
        <v>28</v>
      </c>
      <c r="F25" s="5" t="s">
        <v>42</v>
      </c>
      <c r="G25" s="5" t="s">
        <v>47</v>
      </c>
      <c r="H25" s="60" t="s">
        <v>127</v>
      </c>
      <c r="I25" s="27">
        <f t="shared" ref="I25:K25" si="6">I26</f>
        <v>125</v>
      </c>
      <c r="J25" s="27">
        <f t="shared" si="6"/>
        <v>182.9</v>
      </c>
      <c r="K25" s="29">
        <f t="shared" si="0"/>
        <v>146.32</v>
      </c>
      <c r="L25" s="50"/>
    </row>
    <row r="26" spans="1:12" s="30" customFormat="1" ht="31.5">
      <c r="A26" s="62" t="s">
        <v>126</v>
      </c>
      <c r="B26" s="5" t="s">
        <v>19</v>
      </c>
      <c r="C26" s="5" t="s">
        <v>20</v>
      </c>
      <c r="D26" s="5" t="s">
        <v>40</v>
      </c>
      <c r="E26" s="5" t="s">
        <v>28</v>
      </c>
      <c r="F26" s="5" t="s">
        <v>42</v>
      </c>
      <c r="G26" s="5" t="s">
        <v>47</v>
      </c>
      <c r="H26" s="4" t="s">
        <v>128</v>
      </c>
      <c r="I26" s="66">
        <f>'Прил 3'!J28</f>
        <v>125</v>
      </c>
      <c r="J26" s="66">
        <f>'Прил 3'!K28</f>
        <v>182.9</v>
      </c>
      <c r="K26" s="29">
        <f t="shared" si="0"/>
        <v>146.32</v>
      </c>
      <c r="L26" s="50"/>
    </row>
    <row r="27" spans="1:12" s="30" customFormat="1">
      <c r="A27" s="67" t="s">
        <v>133</v>
      </c>
      <c r="B27" s="4" t="s">
        <v>19</v>
      </c>
      <c r="C27" s="4" t="s">
        <v>20</v>
      </c>
      <c r="D27" s="5" t="s">
        <v>40</v>
      </c>
      <c r="E27" s="5" t="s">
        <v>28</v>
      </c>
      <c r="F27" s="5" t="s">
        <v>42</v>
      </c>
      <c r="G27" s="5" t="s">
        <v>47</v>
      </c>
      <c r="H27" s="68" t="s">
        <v>134</v>
      </c>
      <c r="I27" s="66">
        <f>I29+I28</f>
        <v>41.3</v>
      </c>
      <c r="J27" s="66">
        <f t="shared" ref="J27:K27" si="7">J29+J28</f>
        <v>55.199999999999996</v>
      </c>
      <c r="K27" s="29">
        <f t="shared" si="0"/>
        <v>133.65617433414045</v>
      </c>
      <c r="L27" s="50" t="s">
        <v>29</v>
      </c>
    </row>
    <row r="28" spans="1:12" s="30" customFormat="1">
      <c r="A28" s="67" t="s">
        <v>194</v>
      </c>
      <c r="B28" s="4" t="s">
        <v>19</v>
      </c>
      <c r="C28" s="4" t="s">
        <v>20</v>
      </c>
      <c r="D28" s="5" t="s">
        <v>40</v>
      </c>
      <c r="E28" s="5" t="s">
        <v>28</v>
      </c>
      <c r="F28" s="5" t="s">
        <v>42</v>
      </c>
      <c r="G28" s="5" t="s">
        <v>47</v>
      </c>
      <c r="H28" s="68" t="s">
        <v>195</v>
      </c>
      <c r="I28" s="66">
        <f>'Прил 3'!J30</f>
        <v>0</v>
      </c>
      <c r="J28" s="66">
        <f>'Прил 3'!K30</f>
        <v>13.9</v>
      </c>
      <c r="K28" s="29" t="e">
        <f t="shared" si="0"/>
        <v>#DIV/0!</v>
      </c>
      <c r="L28" s="50"/>
    </row>
    <row r="29" spans="1:12" s="30" customFormat="1">
      <c r="A29" s="67" t="s">
        <v>136</v>
      </c>
      <c r="B29" s="4" t="s">
        <v>19</v>
      </c>
      <c r="C29" s="4" t="s">
        <v>20</v>
      </c>
      <c r="D29" s="4" t="s">
        <v>40</v>
      </c>
      <c r="E29" s="5" t="s">
        <v>28</v>
      </c>
      <c r="F29" s="5" t="s">
        <v>42</v>
      </c>
      <c r="G29" s="5" t="s">
        <v>47</v>
      </c>
      <c r="H29" s="68" t="s">
        <v>137</v>
      </c>
      <c r="I29" s="66">
        <f>'Прил 3'!J31</f>
        <v>41.3</v>
      </c>
      <c r="J29" s="66">
        <f>'Прил 3'!K31</f>
        <v>41.3</v>
      </c>
      <c r="K29" s="29">
        <f t="shared" si="0"/>
        <v>100</v>
      </c>
      <c r="L29" s="50"/>
    </row>
    <row r="30" spans="1:12" s="30" customFormat="1" ht="47.25">
      <c r="A30" s="6" t="s">
        <v>175</v>
      </c>
      <c r="B30" s="112" t="s">
        <v>19</v>
      </c>
      <c r="C30" s="112" t="s">
        <v>20</v>
      </c>
      <c r="D30" s="111" t="s">
        <v>40</v>
      </c>
      <c r="E30" s="110" t="s">
        <v>28</v>
      </c>
      <c r="F30" s="110" t="s">
        <v>42</v>
      </c>
      <c r="G30" s="110" t="s">
        <v>176</v>
      </c>
      <c r="H30" s="113"/>
      <c r="I30" s="66">
        <f>I31+I33+I35</f>
        <v>336.6</v>
      </c>
      <c r="J30" s="66">
        <f>J31+J33+J35</f>
        <v>336.6</v>
      </c>
      <c r="K30" s="29">
        <f t="shared" si="0"/>
        <v>100</v>
      </c>
      <c r="L30" s="50"/>
    </row>
    <row r="31" spans="1:12" s="30" customFormat="1" ht="63">
      <c r="A31" s="109" t="s">
        <v>129</v>
      </c>
      <c r="B31" s="112" t="s">
        <v>19</v>
      </c>
      <c r="C31" s="112" t="s">
        <v>20</v>
      </c>
      <c r="D31" s="111" t="s">
        <v>40</v>
      </c>
      <c r="E31" s="110" t="s">
        <v>28</v>
      </c>
      <c r="F31" s="110" t="s">
        <v>42</v>
      </c>
      <c r="G31" s="110" t="s">
        <v>176</v>
      </c>
      <c r="H31" s="113" t="s">
        <v>131</v>
      </c>
      <c r="I31" s="66">
        <f t="shared" ref="I30:K31" si="8">I32</f>
        <v>275.39999999999998</v>
      </c>
      <c r="J31" s="66">
        <f t="shared" si="8"/>
        <v>275.39999999999998</v>
      </c>
      <c r="K31" s="29">
        <f t="shared" si="0"/>
        <v>100</v>
      </c>
      <c r="L31" s="50"/>
    </row>
    <row r="32" spans="1:12" s="30" customFormat="1" ht="23.45" customHeight="1">
      <c r="A32" s="109" t="s">
        <v>130</v>
      </c>
      <c r="B32" s="112" t="s">
        <v>19</v>
      </c>
      <c r="C32" s="112" t="s">
        <v>20</v>
      </c>
      <c r="D32" s="111" t="s">
        <v>40</v>
      </c>
      <c r="E32" s="110" t="s">
        <v>28</v>
      </c>
      <c r="F32" s="110" t="s">
        <v>42</v>
      </c>
      <c r="G32" s="110" t="s">
        <v>176</v>
      </c>
      <c r="H32" s="113" t="s">
        <v>132</v>
      </c>
      <c r="I32" s="66">
        <f>'Прил 3'!J34</f>
        <v>275.39999999999998</v>
      </c>
      <c r="J32" s="66">
        <f>'Прил 3'!K34</f>
        <v>275.39999999999998</v>
      </c>
      <c r="K32" s="29">
        <f t="shared" si="0"/>
        <v>100</v>
      </c>
      <c r="L32" s="50"/>
    </row>
    <row r="33" spans="1:12" s="30" customFormat="1" ht="23.45" customHeight="1">
      <c r="A33" s="62" t="s">
        <v>125</v>
      </c>
      <c r="B33" s="112" t="s">
        <v>19</v>
      </c>
      <c r="C33" s="112" t="s">
        <v>20</v>
      </c>
      <c r="D33" s="111" t="s">
        <v>40</v>
      </c>
      <c r="E33" s="110" t="s">
        <v>28</v>
      </c>
      <c r="F33" s="110" t="s">
        <v>42</v>
      </c>
      <c r="G33" s="110" t="s">
        <v>176</v>
      </c>
      <c r="H33" s="113" t="s">
        <v>127</v>
      </c>
      <c r="I33" s="66">
        <f>I34</f>
        <v>47.6</v>
      </c>
      <c r="J33" s="66">
        <f t="shared" ref="J33:K33" si="9">J34</f>
        <v>47.6</v>
      </c>
      <c r="K33" s="29">
        <f t="shared" si="0"/>
        <v>100</v>
      </c>
      <c r="L33" s="50"/>
    </row>
    <row r="34" spans="1:12" s="30" customFormat="1" ht="23.45" customHeight="1">
      <c r="A34" s="62" t="s">
        <v>126</v>
      </c>
      <c r="B34" s="112" t="s">
        <v>19</v>
      </c>
      <c r="C34" s="112" t="s">
        <v>20</v>
      </c>
      <c r="D34" s="111" t="s">
        <v>40</v>
      </c>
      <c r="E34" s="110" t="s">
        <v>28</v>
      </c>
      <c r="F34" s="110" t="s">
        <v>42</v>
      </c>
      <c r="G34" s="110" t="s">
        <v>176</v>
      </c>
      <c r="H34" s="113" t="s">
        <v>128</v>
      </c>
      <c r="I34" s="66">
        <f>'Прил 3'!J36</f>
        <v>47.6</v>
      </c>
      <c r="J34" s="66">
        <f>'Прил 3'!K36</f>
        <v>47.6</v>
      </c>
      <c r="K34" s="29">
        <f t="shared" si="0"/>
        <v>100</v>
      </c>
      <c r="L34" s="50"/>
    </row>
    <row r="35" spans="1:12" s="30" customFormat="1" ht="23.45" customHeight="1">
      <c r="A35" s="67" t="s">
        <v>133</v>
      </c>
      <c r="B35" s="112" t="s">
        <v>19</v>
      </c>
      <c r="C35" s="112" t="s">
        <v>20</v>
      </c>
      <c r="D35" s="111" t="s">
        <v>40</v>
      </c>
      <c r="E35" s="110" t="s">
        <v>28</v>
      </c>
      <c r="F35" s="110" t="s">
        <v>42</v>
      </c>
      <c r="G35" s="110" t="s">
        <v>176</v>
      </c>
      <c r="H35" s="113" t="s">
        <v>134</v>
      </c>
      <c r="I35" s="66">
        <f>I36</f>
        <v>13.6</v>
      </c>
      <c r="J35" s="66">
        <f t="shared" ref="J35:K35" si="10">J36</f>
        <v>13.6</v>
      </c>
      <c r="K35" s="29">
        <f t="shared" si="0"/>
        <v>100</v>
      </c>
      <c r="L35" s="50"/>
    </row>
    <row r="36" spans="1:12" s="30" customFormat="1" ht="23.45" customHeight="1">
      <c r="A36" s="67" t="s">
        <v>136</v>
      </c>
      <c r="B36" s="112" t="s">
        <v>19</v>
      </c>
      <c r="C36" s="112" t="s">
        <v>20</v>
      </c>
      <c r="D36" s="111" t="s">
        <v>40</v>
      </c>
      <c r="E36" s="110" t="s">
        <v>28</v>
      </c>
      <c r="F36" s="110" t="s">
        <v>42</v>
      </c>
      <c r="G36" s="110" t="s">
        <v>176</v>
      </c>
      <c r="H36" s="113" t="s">
        <v>137</v>
      </c>
      <c r="I36" s="66">
        <f>'Прил 3'!J38</f>
        <v>13.6</v>
      </c>
      <c r="J36" s="66">
        <f>'Прил 3'!K38</f>
        <v>13.6</v>
      </c>
      <c r="K36" s="29">
        <f t="shared" si="0"/>
        <v>100</v>
      </c>
      <c r="L36" s="50"/>
    </row>
    <row r="37" spans="1:12" s="70" customFormat="1" ht="47.25">
      <c r="A37" s="59" t="s">
        <v>153</v>
      </c>
      <c r="B37" s="4" t="s">
        <v>19</v>
      </c>
      <c r="C37" s="4" t="s">
        <v>20</v>
      </c>
      <c r="D37" s="60">
        <v>89</v>
      </c>
      <c r="E37" s="5"/>
      <c r="F37" s="5"/>
      <c r="G37" s="5"/>
      <c r="H37" s="69"/>
      <c r="I37" s="66">
        <f>I38</f>
        <v>0.1</v>
      </c>
      <c r="J37" s="66">
        <f t="shared" ref="J37:K40" si="11">J38</f>
        <v>0.1</v>
      </c>
      <c r="K37" s="29">
        <f t="shared" si="0"/>
        <v>100</v>
      </c>
      <c r="L37" s="65"/>
    </row>
    <row r="38" spans="1:12" s="70" customFormat="1" ht="47.25">
      <c r="A38" s="59" t="s">
        <v>154</v>
      </c>
      <c r="B38" s="4" t="s">
        <v>19</v>
      </c>
      <c r="C38" s="4" t="s">
        <v>20</v>
      </c>
      <c r="D38" s="60">
        <v>89</v>
      </c>
      <c r="E38" s="5" t="s">
        <v>27</v>
      </c>
      <c r="F38" s="5"/>
      <c r="G38" s="5"/>
      <c r="H38" s="69"/>
      <c r="I38" s="27">
        <f>I39</f>
        <v>0.1</v>
      </c>
      <c r="J38" s="27">
        <f t="shared" si="11"/>
        <v>0.1</v>
      </c>
      <c r="K38" s="29">
        <f t="shared" si="0"/>
        <v>100</v>
      </c>
      <c r="L38" s="65"/>
    </row>
    <row r="39" spans="1:12" ht="85.9" customHeight="1">
      <c r="A39" s="71" t="s">
        <v>155</v>
      </c>
      <c r="B39" s="4" t="s">
        <v>19</v>
      </c>
      <c r="C39" s="4" t="s">
        <v>20</v>
      </c>
      <c r="D39" s="60">
        <v>89</v>
      </c>
      <c r="E39" s="5" t="s">
        <v>27</v>
      </c>
      <c r="F39" s="5" t="s">
        <v>42</v>
      </c>
      <c r="G39" s="5" t="s">
        <v>49</v>
      </c>
      <c r="H39" s="69"/>
      <c r="I39" s="27">
        <f>I40</f>
        <v>0.1</v>
      </c>
      <c r="J39" s="27">
        <f t="shared" si="11"/>
        <v>0.1</v>
      </c>
      <c r="K39" s="29">
        <f t="shared" si="0"/>
        <v>100</v>
      </c>
    </row>
    <row r="40" spans="1:12" ht="31.5">
      <c r="A40" s="62" t="s">
        <v>125</v>
      </c>
      <c r="B40" s="4" t="s">
        <v>19</v>
      </c>
      <c r="C40" s="4" t="s">
        <v>20</v>
      </c>
      <c r="D40" s="60" t="s">
        <v>54</v>
      </c>
      <c r="E40" s="4" t="s">
        <v>27</v>
      </c>
      <c r="F40" s="5" t="s">
        <v>42</v>
      </c>
      <c r="G40" s="5" t="s">
        <v>49</v>
      </c>
      <c r="H40" s="69" t="s">
        <v>127</v>
      </c>
      <c r="I40" s="27">
        <f>I41</f>
        <v>0.1</v>
      </c>
      <c r="J40" s="27">
        <f t="shared" si="11"/>
        <v>0.1</v>
      </c>
      <c r="K40" s="29">
        <f t="shared" si="0"/>
        <v>100</v>
      </c>
    </row>
    <row r="41" spans="1:12" ht="31.5">
      <c r="A41" s="62" t="s">
        <v>126</v>
      </c>
      <c r="B41" s="4" t="s">
        <v>19</v>
      </c>
      <c r="C41" s="4" t="s">
        <v>20</v>
      </c>
      <c r="D41" s="60" t="s">
        <v>54</v>
      </c>
      <c r="E41" s="5" t="s">
        <v>27</v>
      </c>
      <c r="F41" s="5" t="s">
        <v>42</v>
      </c>
      <c r="G41" s="5" t="s">
        <v>49</v>
      </c>
      <c r="H41" s="69" t="s">
        <v>128</v>
      </c>
      <c r="I41" s="27">
        <f>'Прил 3'!J43</f>
        <v>0.1</v>
      </c>
      <c r="J41" s="27">
        <f>'Прил 3'!K43</f>
        <v>0.1</v>
      </c>
      <c r="K41" s="29">
        <f t="shared" si="0"/>
        <v>100</v>
      </c>
    </row>
    <row r="42" spans="1:12">
      <c r="A42" s="58" t="s">
        <v>50</v>
      </c>
      <c r="B42" s="5" t="s">
        <v>19</v>
      </c>
      <c r="C42" s="5" t="s">
        <v>51</v>
      </c>
      <c r="D42" s="5"/>
      <c r="E42" s="85"/>
      <c r="F42" s="85"/>
      <c r="G42" s="72"/>
      <c r="H42" s="72"/>
      <c r="I42" s="27">
        <f>I43</f>
        <v>1</v>
      </c>
      <c r="J42" s="27">
        <f t="shared" ref="J42:K46" si="12">J43</f>
        <v>0</v>
      </c>
      <c r="K42" s="29">
        <f t="shared" si="0"/>
        <v>0</v>
      </c>
    </row>
    <row r="43" spans="1:12" ht="47.25">
      <c r="A43" s="59" t="s">
        <v>153</v>
      </c>
      <c r="B43" s="5" t="s">
        <v>19</v>
      </c>
      <c r="C43" s="5" t="s">
        <v>51</v>
      </c>
      <c r="D43" s="60">
        <v>89</v>
      </c>
      <c r="E43" s="5"/>
      <c r="F43" s="5"/>
      <c r="G43" s="72"/>
      <c r="H43" s="72"/>
      <c r="I43" s="27">
        <f>I44</f>
        <v>1</v>
      </c>
      <c r="J43" s="27">
        <f t="shared" si="12"/>
        <v>0</v>
      </c>
      <c r="K43" s="29">
        <f t="shared" si="0"/>
        <v>0</v>
      </c>
      <c r="L43" s="65"/>
    </row>
    <row r="44" spans="1:12" s="30" customFormat="1" ht="47.25">
      <c r="A44" s="59" t="s">
        <v>154</v>
      </c>
      <c r="B44" s="5" t="s">
        <v>19</v>
      </c>
      <c r="C44" s="5" t="s">
        <v>51</v>
      </c>
      <c r="D44" s="60">
        <v>89</v>
      </c>
      <c r="E44" s="5" t="s">
        <v>27</v>
      </c>
      <c r="F44" s="5"/>
      <c r="G44" s="72"/>
      <c r="H44" s="72"/>
      <c r="I44" s="27">
        <f>I45</f>
        <v>1</v>
      </c>
      <c r="J44" s="27">
        <f t="shared" si="12"/>
        <v>0</v>
      </c>
      <c r="K44" s="29">
        <f t="shared" si="0"/>
        <v>0</v>
      </c>
      <c r="L44" s="65"/>
    </row>
    <row r="45" spans="1:12" s="30" customFormat="1" ht="31.5">
      <c r="A45" s="62" t="s">
        <v>135</v>
      </c>
      <c r="B45" s="5" t="s">
        <v>19</v>
      </c>
      <c r="C45" s="5" t="s">
        <v>51</v>
      </c>
      <c r="D45" s="60">
        <v>89</v>
      </c>
      <c r="E45" s="5" t="s">
        <v>27</v>
      </c>
      <c r="F45" s="5" t="s">
        <v>42</v>
      </c>
      <c r="G45" s="5" t="s">
        <v>52</v>
      </c>
      <c r="H45" s="72"/>
      <c r="I45" s="27">
        <f>I46</f>
        <v>1</v>
      </c>
      <c r="J45" s="27">
        <f t="shared" si="12"/>
        <v>0</v>
      </c>
      <c r="K45" s="29">
        <f t="shared" si="0"/>
        <v>0</v>
      </c>
      <c r="L45" s="50"/>
    </row>
    <row r="46" spans="1:12" s="73" customFormat="1">
      <c r="A46" s="67" t="s">
        <v>133</v>
      </c>
      <c r="B46" s="5" t="s">
        <v>19</v>
      </c>
      <c r="C46" s="5" t="s">
        <v>51</v>
      </c>
      <c r="D46" s="60">
        <v>89</v>
      </c>
      <c r="E46" s="5" t="s">
        <v>27</v>
      </c>
      <c r="F46" s="5" t="s">
        <v>42</v>
      </c>
      <c r="G46" s="5" t="s">
        <v>52</v>
      </c>
      <c r="H46" s="72" t="s">
        <v>134</v>
      </c>
      <c r="I46" s="27">
        <f>I47</f>
        <v>1</v>
      </c>
      <c r="J46" s="27">
        <f t="shared" si="12"/>
        <v>0</v>
      </c>
      <c r="K46" s="29">
        <f t="shared" si="0"/>
        <v>0</v>
      </c>
      <c r="L46" s="50"/>
    </row>
    <row r="47" spans="1:12" s="30" customFormat="1">
      <c r="A47" s="62" t="s">
        <v>53</v>
      </c>
      <c r="B47" s="5" t="s">
        <v>19</v>
      </c>
      <c r="C47" s="5" t="s">
        <v>51</v>
      </c>
      <c r="D47" s="5" t="s">
        <v>54</v>
      </c>
      <c r="E47" s="5" t="s">
        <v>27</v>
      </c>
      <c r="F47" s="5" t="s">
        <v>42</v>
      </c>
      <c r="G47" s="5" t="s">
        <v>52</v>
      </c>
      <c r="H47" s="72" t="s">
        <v>55</v>
      </c>
      <c r="I47" s="27">
        <f>'Прил 3'!J49</f>
        <v>1</v>
      </c>
      <c r="J47" s="27">
        <f>'Прил 3'!K49</f>
        <v>0</v>
      </c>
      <c r="K47" s="29">
        <f t="shared" si="0"/>
        <v>0</v>
      </c>
      <c r="L47" s="50"/>
    </row>
    <row r="48" spans="1:12" s="30" customFormat="1" ht="0.75" customHeight="1">
      <c r="A48" s="62" t="s">
        <v>56</v>
      </c>
      <c r="B48" s="97" t="s">
        <v>19</v>
      </c>
      <c r="C48" s="5" t="s">
        <v>37</v>
      </c>
      <c r="D48" s="4"/>
      <c r="E48" s="4"/>
      <c r="F48" s="4"/>
      <c r="G48" s="4"/>
      <c r="H48" s="68"/>
      <c r="I48" s="27"/>
      <c r="J48" s="74"/>
      <c r="K48" s="29" t="e">
        <f t="shared" si="0"/>
        <v>#DIV/0!</v>
      </c>
      <c r="L48" s="50"/>
    </row>
    <row r="49" spans="1:12" s="30" customFormat="1" ht="18.75" hidden="1" customHeight="1">
      <c r="A49" s="7" t="s">
        <v>89</v>
      </c>
      <c r="B49" s="4" t="s">
        <v>19</v>
      </c>
      <c r="C49" s="4" t="s">
        <v>37</v>
      </c>
      <c r="D49" s="4" t="s">
        <v>19</v>
      </c>
      <c r="E49" s="4"/>
      <c r="F49" s="4"/>
      <c r="G49" s="4"/>
      <c r="H49" s="68"/>
      <c r="I49" s="75"/>
      <c r="J49" s="74"/>
      <c r="K49" s="29" t="e">
        <f t="shared" si="0"/>
        <v>#DIV/0!</v>
      </c>
      <c r="L49" s="50"/>
    </row>
    <row r="50" spans="1:12" s="30" customFormat="1" hidden="1">
      <c r="A50" s="7" t="s">
        <v>57</v>
      </c>
      <c r="B50" s="4" t="s">
        <v>19</v>
      </c>
      <c r="C50" s="4" t="s">
        <v>37</v>
      </c>
      <c r="D50" s="4" t="s">
        <v>19</v>
      </c>
      <c r="E50" s="4" t="s">
        <v>41</v>
      </c>
      <c r="F50" s="4" t="s">
        <v>42</v>
      </c>
      <c r="G50" s="4" t="s">
        <v>58</v>
      </c>
      <c r="H50" s="4"/>
      <c r="I50" s="75"/>
      <c r="J50" s="74"/>
      <c r="K50" s="29" t="e">
        <f t="shared" si="0"/>
        <v>#DIV/0!</v>
      </c>
      <c r="L50" s="50" t="s">
        <v>29</v>
      </c>
    </row>
    <row r="51" spans="1:12" s="30" customFormat="1" ht="37.5" hidden="1" customHeight="1">
      <c r="A51" s="67" t="s">
        <v>48</v>
      </c>
      <c r="B51" s="4" t="s">
        <v>19</v>
      </c>
      <c r="C51" s="4" t="s">
        <v>37</v>
      </c>
      <c r="D51" s="4" t="s">
        <v>19</v>
      </c>
      <c r="E51" s="4" t="s">
        <v>41</v>
      </c>
      <c r="F51" s="4" t="s">
        <v>42</v>
      </c>
      <c r="G51" s="4" t="s">
        <v>58</v>
      </c>
      <c r="H51" s="4" t="s">
        <v>59</v>
      </c>
      <c r="I51" s="75"/>
      <c r="J51" s="74"/>
      <c r="K51" s="29" t="e">
        <f t="shared" si="0"/>
        <v>#DIV/0!</v>
      </c>
      <c r="L51" s="50"/>
    </row>
    <row r="52" spans="1:12" s="76" customFormat="1" ht="18" hidden="1" customHeight="1">
      <c r="A52" s="62" t="s">
        <v>90</v>
      </c>
      <c r="B52" s="4" t="s">
        <v>19</v>
      </c>
      <c r="C52" s="4" t="s">
        <v>37</v>
      </c>
      <c r="D52" s="4" t="s">
        <v>60</v>
      </c>
      <c r="E52" s="4"/>
      <c r="F52" s="4"/>
      <c r="G52" s="4"/>
      <c r="H52" s="4"/>
      <c r="I52" s="27"/>
      <c r="J52" s="74"/>
      <c r="K52" s="29" t="e">
        <f t="shared" si="0"/>
        <v>#DIV/0!</v>
      </c>
      <c r="L52" s="50"/>
    </row>
    <row r="53" spans="1:12" s="30" customFormat="1" hidden="1">
      <c r="A53" s="62" t="s">
        <v>61</v>
      </c>
      <c r="B53" s="4" t="s">
        <v>19</v>
      </c>
      <c r="C53" s="4" t="s">
        <v>37</v>
      </c>
      <c r="D53" s="4" t="s">
        <v>60</v>
      </c>
      <c r="E53" s="4" t="s">
        <v>41</v>
      </c>
      <c r="F53" s="4" t="s">
        <v>42</v>
      </c>
      <c r="G53" s="4" t="s">
        <v>62</v>
      </c>
      <c r="H53" s="4"/>
      <c r="I53" s="27"/>
      <c r="J53" s="29"/>
      <c r="K53" s="29" t="e">
        <f t="shared" si="0"/>
        <v>#DIV/0!</v>
      </c>
      <c r="L53" s="50"/>
    </row>
    <row r="54" spans="1:12" s="30" customFormat="1" ht="30.75" hidden="1" customHeight="1">
      <c r="A54" s="67" t="s">
        <v>48</v>
      </c>
      <c r="B54" s="4" t="s">
        <v>19</v>
      </c>
      <c r="C54" s="4" t="s">
        <v>37</v>
      </c>
      <c r="D54" s="4" t="s">
        <v>60</v>
      </c>
      <c r="E54" s="4" t="s">
        <v>41</v>
      </c>
      <c r="F54" s="4" t="s">
        <v>42</v>
      </c>
      <c r="G54" s="4" t="s">
        <v>62</v>
      </c>
      <c r="H54" s="4" t="s">
        <v>59</v>
      </c>
      <c r="I54" s="66"/>
      <c r="J54" s="74"/>
      <c r="K54" s="29" t="e">
        <f t="shared" si="0"/>
        <v>#DIV/0!</v>
      </c>
      <c r="L54" s="50"/>
    </row>
    <row r="55" spans="1:12" ht="31.5" hidden="1" customHeight="1">
      <c r="A55" s="62" t="s">
        <v>91</v>
      </c>
      <c r="B55" s="4" t="s">
        <v>19</v>
      </c>
      <c r="C55" s="4" t="s">
        <v>37</v>
      </c>
      <c r="D55" s="4" t="s">
        <v>92</v>
      </c>
      <c r="E55" s="4"/>
      <c r="F55" s="4"/>
      <c r="G55" s="4"/>
      <c r="H55" s="4"/>
      <c r="I55" s="66"/>
      <c r="J55" s="29"/>
      <c r="K55" s="29" t="e">
        <f t="shared" si="0"/>
        <v>#DIV/0!</v>
      </c>
    </row>
    <row r="56" spans="1:12" ht="31.5" hidden="1">
      <c r="A56" s="62" t="s">
        <v>113</v>
      </c>
      <c r="B56" s="77" t="s">
        <v>19</v>
      </c>
      <c r="C56" s="77" t="s">
        <v>37</v>
      </c>
      <c r="D56" s="77" t="s">
        <v>92</v>
      </c>
      <c r="E56" s="77" t="s">
        <v>41</v>
      </c>
      <c r="F56" s="77" t="s">
        <v>42</v>
      </c>
      <c r="G56" s="77" t="s">
        <v>114</v>
      </c>
      <c r="H56" s="77"/>
      <c r="I56" s="29"/>
      <c r="J56" s="29"/>
      <c r="K56" s="29" t="e">
        <f t="shared" si="0"/>
        <v>#DIV/0!</v>
      </c>
    </row>
    <row r="57" spans="1:12" hidden="1">
      <c r="A57" s="67" t="s">
        <v>48</v>
      </c>
      <c r="B57" s="78" t="s">
        <v>19</v>
      </c>
      <c r="C57" s="78" t="s">
        <v>37</v>
      </c>
      <c r="D57" s="78" t="s">
        <v>92</v>
      </c>
      <c r="E57" s="78" t="s">
        <v>41</v>
      </c>
      <c r="F57" s="78" t="s">
        <v>42</v>
      </c>
      <c r="G57" s="78" t="s">
        <v>114</v>
      </c>
      <c r="H57" s="78" t="s">
        <v>59</v>
      </c>
      <c r="I57" s="29"/>
      <c r="J57" s="29"/>
      <c r="K57" s="29" t="e">
        <f t="shared" si="0"/>
        <v>#DIV/0!</v>
      </c>
    </row>
    <row r="58" spans="1:12" ht="31.5" hidden="1">
      <c r="A58" s="62" t="s">
        <v>93</v>
      </c>
      <c r="B58" s="4" t="s">
        <v>19</v>
      </c>
      <c r="C58" s="4" t="s">
        <v>37</v>
      </c>
      <c r="D58" s="4" t="s">
        <v>63</v>
      </c>
      <c r="E58" s="4"/>
      <c r="F58" s="4"/>
      <c r="G58" s="4"/>
      <c r="H58" s="5"/>
      <c r="I58" s="29"/>
      <c r="J58" s="29"/>
      <c r="K58" s="29" t="e">
        <f t="shared" si="0"/>
        <v>#DIV/0!</v>
      </c>
    </row>
    <row r="59" spans="1:12" ht="31.5" hidden="1">
      <c r="A59" s="7" t="s">
        <v>64</v>
      </c>
      <c r="B59" s="4" t="s">
        <v>19</v>
      </c>
      <c r="C59" s="4" t="s">
        <v>37</v>
      </c>
      <c r="D59" s="4" t="s">
        <v>63</v>
      </c>
      <c r="E59" s="4" t="s">
        <v>41</v>
      </c>
      <c r="F59" s="4" t="s">
        <v>42</v>
      </c>
      <c r="G59" s="4" t="s">
        <v>65</v>
      </c>
      <c r="H59" s="5"/>
      <c r="I59" s="29"/>
      <c r="J59" s="29"/>
      <c r="K59" s="29" t="e">
        <f t="shared" si="0"/>
        <v>#DIV/0!</v>
      </c>
    </row>
    <row r="60" spans="1:12" hidden="1">
      <c r="A60" s="67" t="s">
        <v>48</v>
      </c>
      <c r="B60" s="4" t="s">
        <v>19</v>
      </c>
      <c r="C60" s="4" t="s">
        <v>37</v>
      </c>
      <c r="D60" s="4" t="s">
        <v>63</v>
      </c>
      <c r="E60" s="4" t="s">
        <v>41</v>
      </c>
      <c r="F60" s="4" t="s">
        <v>42</v>
      </c>
      <c r="G60" s="4" t="s">
        <v>65</v>
      </c>
      <c r="H60" s="5" t="s">
        <v>59</v>
      </c>
      <c r="I60" s="29"/>
      <c r="J60" s="29"/>
      <c r="K60" s="29" t="e">
        <f t="shared" si="0"/>
        <v>#DIV/0!</v>
      </c>
    </row>
    <row r="61" spans="1:12">
      <c r="A61" s="58" t="s">
        <v>66</v>
      </c>
      <c r="B61" s="5" t="s">
        <v>33</v>
      </c>
      <c r="C61" s="5"/>
      <c r="D61" s="72"/>
      <c r="E61" s="5"/>
      <c r="F61" s="5"/>
      <c r="G61" s="5"/>
      <c r="H61" s="88"/>
      <c r="I61" s="29">
        <f>I62</f>
        <v>86.800000000000011</v>
      </c>
      <c r="J61" s="29">
        <f t="shared" ref="J61:K64" si="13">J62</f>
        <v>86.800000000000011</v>
      </c>
      <c r="K61" s="29">
        <f t="shared" si="0"/>
        <v>100</v>
      </c>
    </row>
    <row r="62" spans="1:12">
      <c r="A62" s="64" t="s">
        <v>67</v>
      </c>
      <c r="B62" s="68" t="s">
        <v>33</v>
      </c>
      <c r="C62" s="68" t="s">
        <v>34</v>
      </c>
      <c r="D62" s="60"/>
      <c r="E62" s="4"/>
      <c r="F62" s="4"/>
      <c r="G62" s="4"/>
      <c r="H62" s="80"/>
      <c r="I62" s="29">
        <f>I63</f>
        <v>86.800000000000011</v>
      </c>
      <c r="J62" s="29">
        <f t="shared" si="13"/>
        <v>86.800000000000011</v>
      </c>
      <c r="K62" s="29">
        <f t="shared" si="0"/>
        <v>100</v>
      </c>
    </row>
    <row r="63" spans="1:12" ht="47.25">
      <c r="A63" s="59" t="s">
        <v>153</v>
      </c>
      <c r="B63" s="68" t="s">
        <v>33</v>
      </c>
      <c r="C63" s="68" t="s">
        <v>34</v>
      </c>
      <c r="D63" s="4">
        <v>89</v>
      </c>
      <c r="E63" s="4"/>
      <c r="F63" s="4"/>
      <c r="G63" s="4"/>
      <c r="H63" s="80"/>
      <c r="I63" s="29">
        <f>I64</f>
        <v>86.800000000000011</v>
      </c>
      <c r="J63" s="29">
        <f t="shared" si="13"/>
        <v>86.800000000000011</v>
      </c>
      <c r="K63" s="29">
        <f t="shared" si="0"/>
        <v>100</v>
      </c>
      <c r="L63" s="65"/>
    </row>
    <row r="64" spans="1:12" ht="47.25">
      <c r="A64" s="59" t="s">
        <v>154</v>
      </c>
      <c r="B64" s="68" t="s">
        <v>33</v>
      </c>
      <c r="C64" s="68" t="s">
        <v>34</v>
      </c>
      <c r="D64" s="4">
        <v>89</v>
      </c>
      <c r="E64" s="4">
        <v>1</v>
      </c>
      <c r="F64" s="4"/>
      <c r="G64" s="4"/>
      <c r="H64" s="80"/>
      <c r="I64" s="29">
        <f>I65</f>
        <v>86.800000000000011</v>
      </c>
      <c r="J64" s="29">
        <f t="shared" si="13"/>
        <v>86.800000000000011</v>
      </c>
      <c r="K64" s="29">
        <f t="shared" si="0"/>
        <v>100</v>
      </c>
      <c r="L64" s="65"/>
    </row>
    <row r="65" spans="1:12" ht="47.25">
      <c r="A65" s="81" t="s">
        <v>181</v>
      </c>
      <c r="B65" s="68" t="s">
        <v>33</v>
      </c>
      <c r="C65" s="68" t="s">
        <v>34</v>
      </c>
      <c r="D65" s="82">
        <v>89</v>
      </c>
      <c r="E65" s="4">
        <v>1</v>
      </c>
      <c r="F65" s="4" t="s">
        <v>42</v>
      </c>
      <c r="G65" s="4">
        <v>51180</v>
      </c>
      <c r="H65" s="80"/>
      <c r="I65" s="29">
        <f>I66+I68</f>
        <v>86.800000000000011</v>
      </c>
      <c r="J65" s="29">
        <f>J66+J68</f>
        <v>86.800000000000011</v>
      </c>
      <c r="K65" s="29">
        <f t="shared" si="0"/>
        <v>100</v>
      </c>
    </row>
    <row r="66" spans="1:12" ht="63">
      <c r="A66" s="63" t="s">
        <v>129</v>
      </c>
      <c r="B66" s="68" t="s">
        <v>33</v>
      </c>
      <c r="C66" s="68" t="s">
        <v>34</v>
      </c>
      <c r="D66" s="82">
        <v>89</v>
      </c>
      <c r="E66" s="4">
        <v>1</v>
      </c>
      <c r="F66" s="4" t="s">
        <v>42</v>
      </c>
      <c r="G66" s="4" t="s">
        <v>68</v>
      </c>
      <c r="H66" s="80" t="s">
        <v>131</v>
      </c>
      <c r="I66" s="29">
        <f>I67</f>
        <v>85.4</v>
      </c>
      <c r="J66" s="29">
        <f>J67</f>
        <v>85.4</v>
      </c>
      <c r="K66" s="29">
        <f t="shared" si="0"/>
        <v>100</v>
      </c>
    </row>
    <row r="67" spans="1:12" ht="31.5">
      <c r="A67" s="63" t="s">
        <v>130</v>
      </c>
      <c r="B67" s="68" t="s">
        <v>33</v>
      </c>
      <c r="C67" s="68" t="s">
        <v>34</v>
      </c>
      <c r="D67" s="82">
        <v>89</v>
      </c>
      <c r="E67" s="4">
        <v>1</v>
      </c>
      <c r="F67" s="4" t="s">
        <v>42</v>
      </c>
      <c r="G67" s="4" t="s">
        <v>68</v>
      </c>
      <c r="H67" s="80" t="s">
        <v>132</v>
      </c>
      <c r="I67" s="29">
        <f>'Прил 3'!J56</f>
        <v>85.4</v>
      </c>
      <c r="J67" s="29">
        <f>'Прил 3'!K56</f>
        <v>85.4</v>
      </c>
      <c r="K67" s="29">
        <f t="shared" si="0"/>
        <v>100</v>
      </c>
    </row>
    <row r="68" spans="1:12" ht="31.5">
      <c r="A68" s="62" t="s">
        <v>125</v>
      </c>
      <c r="B68" s="68" t="s">
        <v>33</v>
      </c>
      <c r="C68" s="68" t="s">
        <v>34</v>
      </c>
      <c r="D68" s="82">
        <v>89</v>
      </c>
      <c r="E68" s="4">
        <v>1</v>
      </c>
      <c r="F68" s="4" t="s">
        <v>42</v>
      </c>
      <c r="G68" s="4">
        <v>51180</v>
      </c>
      <c r="H68" s="80" t="s">
        <v>127</v>
      </c>
      <c r="I68" s="29">
        <f t="shared" ref="I68:K68" si="14">I69</f>
        <v>1.4</v>
      </c>
      <c r="J68" s="29">
        <f t="shared" si="14"/>
        <v>1.4</v>
      </c>
      <c r="K68" s="29">
        <f t="shared" si="0"/>
        <v>100</v>
      </c>
    </row>
    <row r="69" spans="1:12" ht="31.5">
      <c r="A69" s="62" t="s">
        <v>126</v>
      </c>
      <c r="B69" s="68" t="s">
        <v>33</v>
      </c>
      <c r="C69" s="68" t="s">
        <v>34</v>
      </c>
      <c r="D69" s="82">
        <v>89</v>
      </c>
      <c r="E69" s="4">
        <v>1</v>
      </c>
      <c r="F69" s="4" t="s">
        <v>42</v>
      </c>
      <c r="G69" s="4">
        <v>51180</v>
      </c>
      <c r="H69" s="80" t="s">
        <v>128</v>
      </c>
      <c r="I69" s="29">
        <f>'Прил 3'!J58</f>
        <v>1.4</v>
      </c>
      <c r="J69" s="29">
        <f>'Прил 3'!K58</f>
        <v>1.4</v>
      </c>
      <c r="K69" s="29">
        <f t="shared" si="0"/>
        <v>100</v>
      </c>
    </row>
    <row r="70" spans="1:12">
      <c r="A70" s="64" t="s">
        <v>69</v>
      </c>
      <c r="B70" s="68" t="s">
        <v>20</v>
      </c>
      <c r="C70" s="68"/>
      <c r="D70" s="4"/>
      <c r="E70" s="4"/>
      <c r="F70" s="4"/>
      <c r="G70" s="4"/>
      <c r="H70" s="4"/>
      <c r="I70" s="29">
        <f t="shared" ref="I70:K75" si="15">I71</f>
        <v>371.1</v>
      </c>
      <c r="J70" s="29">
        <f t="shared" si="15"/>
        <v>236.9</v>
      </c>
      <c r="K70" s="29">
        <f t="shared" si="0"/>
        <v>63.837240635947182</v>
      </c>
    </row>
    <row r="71" spans="1:12">
      <c r="A71" s="64" t="s">
        <v>70</v>
      </c>
      <c r="B71" s="4" t="s">
        <v>20</v>
      </c>
      <c r="C71" s="4" t="s">
        <v>35</v>
      </c>
      <c r="D71" s="116"/>
      <c r="E71" s="116"/>
      <c r="F71" s="116"/>
      <c r="G71" s="116"/>
      <c r="H71" s="4"/>
      <c r="I71" s="29">
        <f t="shared" si="15"/>
        <v>371.1</v>
      </c>
      <c r="J71" s="29">
        <f t="shared" si="15"/>
        <v>236.9</v>
      </c>
      <c r="K71" s="29">
        <f t="shared" si="0"/>
        <v>63.837240635947182</v>
      </c>
    </row>
    <row r="72" spans="1:12" ht="47.25">
      <c r="A72" s="59" t="s">
        <v>153</v>
      </c>
      <c r="B72" s="5" t="s">
        <v>20</v>
      </c>
      <c r="C72" s="5" t="s">
        <v>35</v>
      </c>
      <c r="D72" s="5" t="s">
        <v>54</v>
      </c>
      <c r="E72" s="5" t="s">
        <v>41</v>
      </c>
      <c r="F72" s="5"/>
      <c r="G72" s="5"/>
      <c r="H72" s="4"/>
      <c r="I72" s="29">
        <f>I73</f>
        <v>371.1</v>
      </c>
      <c r="J72" s="29">
        <f>J74</f>
        <v>236.9</v>
      </c>
      <c r="K72" s="29">
        <f t="shared" ref="K72:K105" si="16">J72/I72*100</f>
        <v>63.837240635947182</v>
      </c>
      <c r="L72" s="83"/>
    </row>
    <row r="73" spans="1:12" ht="47.25">
      <c r="A73" s="59" t="s">
        <v>154</v>
      </c>
      <c r="B73" s="5" t="s">
        <v>20</v>
      </c>
      <c r="C73" s="5" t="s">
        <v>35</v>
      </c>
      <c r="D73" s="5" t="s">
        <v>54</v>
      </c>
      <c r="E73" s="5" t="s">
        <v>27</v>
      </c>
      <c r="F73" s="5"/>
      <c r="G73" s="5"/>
      <c r="H73" s="4"/>
      <c r="I73" s="29">
        <f>I74</f>
        <v>371.1</v>
      </c>
      <c r="J73" s="29">
        <f t="shared" ref="J73:K73" si="17">J74</f>
        <v>236.9</v>
      </c>
      <c r="K73" s="29">
        <f t="shared" si="16"/>
        <v>63.837240635947182</v>
      </c>
      <c r="L73" s="83"/>
    </row>
    <row r="74" spans="1:12" ht="177.6" customHeight="1">
      <c r="A74" s="115" t="s">
        <v>193</v>
      </c>
      <c r="B74" s="5" t="s">
        <v>20</v>
      </c>
      <c r="C74" s="5" t="s">
        <v>35</v>
      </c>
      <c r="D74" s="5" t="s">
        <v>54</v>
      </c>
      <c r="E74" s="5" t="s">
        <v>27</v>
      </c>
      <c r="F74" s="5" t="s">
        <v>42</v>
      </c>
      <c r="G74" s="5" t="s">
        <v>71</v>
      </c>
      <c r="H74" s="4"/>
      <c r="I74" s="29">
        <f t="shared" si="15"/>
        <v>371.1</v>
      </c>
      <c r="J74" s="29">
        <f t="shared" si="15"/>
        <v>236.9</v>
      </c>
      <c r="K74" s="29">
        <f t="shared" si="16"/>
        <v>63.837240635947182</v>
      </c>
      <c r="L74" s="83"/>
    </row>
    <row r="75" spans="1:12" ht="31.5">
      <c r="A75" s="62" t="s">
        <v>125</v>
      </c>
      <c r="B75" s="5" t="s">
        <v>20</v>
      </c>
      <c r="C75" s="5" t="s">
        <v>35</v>
      </c>
      <c r="D75" s="5" t="s">
        <v>54</v>
      </c>
      <c r="E75" s="5" t="s">
        <v>27</v>
      </c>
      <c r="F75" s="5" t="s">
        <v>42</v>
      </c>
      <c r="G75" s="5" t="s">
        <v>71</v>
      </c>
      <c r="H75" s="4" t="s">
        <v>127</v>
      </c>
      <c r="I75" s="29">
        <f t="shared" si="15"/>
        <v>371.1</v>
      </c>
      <c r="J75" s="29">
        <f t="shared" si="15"/>
        <v>236.9</v>
      </c>
      <c r="K75" s="29">
        <f t="shared" si="16"/>
        <v>63.837240635947182</v>
      </c>
    </row>
    <row r="76" spans="1:12" ht="31.5">
      <c r="A76" s="62" t="s">
        <v>126</v>
      </c>
      <c r="B76" s="5" t="s">
        <v>20</v>
      </c>
      <c r="C76" s="5" t="s">
        <v>35</v>
      </c>
      <c r="D76" s="5" t="s">
        <v>54</v>
      </c>
      <c r="E76" s="5" t="s">
        <v>27</v>
      </c>
      <c r="F76" s="5" t="s">
        <v>42</v>
      </c>
      <c r="G76" s="5" t="s">
        <v>71</v>
      </c>
      <c r="H76" s="4" t="s">
        <v>128</v>
      </c>
      <c r="I76" s="29">
        <f>'Прил 3'!J65</f>
        <v>371.1</v>
      </c>
      <c r="J76" s="29">
        <f>'Прил 3'!K65</f>
        <v>236.9</v>
      </c>
      <c r="K76" s="29">
        <f t="shared" si="16"/>
        <v>63.837240635947182</v>
      </c>
    </row>
    <row r="77" spans="1:12">
      <c r="A77" s="64" t="s">
        <v>23</v>
      </c>
      <c r="B77" s="4" t="s">
        <v>22</v>
      </c>
      <c r="C77" s="4"/>
      <c r="D77" s="4"/>
      <c r="E77" s="4"/>
      <c r="F77" s="4"/>
      <c r="G77" s="28"/>
      <c r="H77" s="28"/>
      <c r="I77" s="29">
        <f>I78+I84</f>
        <v>109.91</v>
      </c>
      <c r="J77" s="29">
        <f>J78+J84</f>
        <v>98.5</v>
      </c>
      <c r="K77" s="29">
        <f t="shared" si="16"/>
        <v>89.618779001000831</v>
      </c>
    </row>
    <row r="78" spans="1:12">
      <c r="A78" s="64" t="s">
        <v>72</v>
      </c>
      <c r="B78" s="4" t="s">
        <v>22</v>
      </c>
      <c r="C78" s="4" t="s">
        <v>33</v>
      </c>
      <c r="D78" s="4"/>
      <c r="E78" s="4"/>
      <c r="F78" s="4"/>
      <c r="G78" s="28"/>
      <c r="H78" s="28"/>
      <c r="I78" s="29">
        <f>I79</f>
        <v>32.71</v>
      </c>
      <c r="J78" s="29">
        <f t="shared" ref="J78:K78" si="18">J79</f>
        <v>32.700000000000003</v>
      </c>
      <c r="K78" s="29">
        <f t="shared" si="16"/>
        <v>99.969428309385506</v>
      </c>
    </row>
    <row r="79" spans="1:12" ht="47.25">
      <c r="A79" s="95" t="s">
        <v>153</v>
      </c>
      <c r="B79" s="91">
        <v>918</v>
      </c>
      <c r="C79" s="4" t="s">
        <v>22</v>
      </c>
      <c r="D79" s="4" t="s">
        <v>33</v>
      </c>
      <c r="E79" s="4" t="s">
        <v>54</v>
      </c>
      <c r="F79" s="4" t="s">
        <v>41</v>
      </c>
      <c r="G79" s="4"/>
      <c r="H79" s="8"/>
      <c r="I79" s="29">
        <f>I80</f>
        <v>32.71</v>
      </c>
      <c r="J79" s="29">
        <f t="shared" ref="J79:K80" si="19">J80</f>
        <v>32.700000000000003</v>
      </c>
      <c r="K79" s="29">
        <f t="shared" si="16"/>
        <v>99.969428309385506</v>
      </c>
    </row>
    <row r="80" spans="1:12" ht="47.25">
      <c r="A80" s="96" t="s">
        <v>154</v>
      </c>
      <c r="B80" s="91">
        <v>918</v>
      </c>
      <c r="C80" s="4" t="s">
        <v>22</v>
      </c>
      <c r="D80" s="4" t="s">
        <v>33</v>
      </c>
      <c r="E80" s="4" t="s">
        <v>54</v>
      </c>
      <c r="F80" s="4" t="s">
        <v>27</v>
      </c>
      <c r="G80" s="4"/>
      <c r="H80" s="8"/>
      <c r="I80" s="29">
        <f>I81</f>
        <v>32.71</v>
      </c>
      <c r="J80" s="29">
        <f t="shared" si="19"/>
        <v>32.700000000000003</v>
      </c>
      <c r="K80" s="29">
        <f t="shared" si="16"/>
        <v>99.969428309385506</v>
      </c>
    </row>
    <row r="81" spans="1:12" ht="70.150000000000006" customHeight="1">
      <c r="A81" s="7" t="s">
        <v>192</v>
      </c>
      <c r="B81" s="4" t="s">
        <v>22</v>
      </c>
      <c r="C81" s="4" t="s">
        <v>33</v>
      </c>
      <c r="D81" s="4">
        <v>89</v>
      </c>
      <c r="E81" s="4">
        <v>1</v>
      </c>
      <c r="F81" s="4" t="s">
        <v>42</v>
      </c>
      <c r="G81" s="4" t="s">
        <v>73</v>
      </c>
      <c r="H81" s="80"/>
      <c r="I81" s="29">
        <f>I82</f>
        <v>32.71</v>
      </c>
      <c r="J81" s="29">
        <f t="shared" ref="J81:K82" si="20">J82</f>
        <v>32.700000000000003</v>
      </c>
      <c r="K81" s="29">
        <f t="shared" si="16"/>
        <v>99.969428309385506</v>
      </c>
      <c r="L81" s="83"/>
    </row>
    <row r="82" spans="1:12" ht="31.5">
      <c r="A82" s="62" t="s">
        <v>125</v>
      </c>
      <c r="B82" s="4" t="s">
        <v>22</v>
      </c>
      <c r="C82" s="4" t="s">
        <v>33</v>
      </c>
      <c r="D82" s="4">
        <v>89</v>
      </c>
      <c r="E82" s="4">
        <v>1</v>
      </c>
      <c r="F82" s="4" t="s">
        <v>42</v>
      </c>
      <c r="G82" s="4" t="s">
        <v>73</v>
      </c>
      <c r="H82" s="80" t="s">
        <v>127</v>
      </c>
      <c r="I82" s="29">
        <f>I83</f>
        <v>32.71</v>
      </c>
      <c r="J82" s="29">
        <f t="shared" si="20"/>
        <v>32.700000000000003</v>
      </c>
      <c r="K82" s="29">
        <f t="shared" si="16"/>
        <v>99.969428309385506</v>
      </c>
    </row>
    <row r="83" spans="1:12" ht="31.5">
      <c r="A83" s="62" t="s">
        <v>126</v>
      </c>
      <c r="B83" s="4" t="s">
        <v>22</v>
      </c>
      <c r="C83" s="4" t="s">
        <v>33</v>
      </c>
      <c r="D83" s="4">
        <v>89</v>
      </c>
      <c r="E83" s="4">
        <v>1</v>
      </c>
      <c r="F83" s="4" t="s">
        <v>42</v>
      </c>
      <c r="G83" s="4" t="s">
        <v>73</v>
      </c>
      <c r="H83" s="80" t="s">
        <v>128</v>
      </c>
      <c r="I83" s="29">
        <f>'Прил 3'!J72</f>
        <v>32.71</v>
      </c>
      <c r="J83" s="29">
        <f>'Прил 3'!K72</f>
        <v>32.700000000000003</v>
      </c>
      <c r="K83" s="29">
        <f t="shared" si="16"/>
        <v>99.969428309385506</v>
      </c>
    </row>
    <row r="84" spans="1:12">
      <c r="A84" s="64" t="s">
        <v>74</v>
      </c>
      <c r="B84" s="4" t="s">
        <v>22</v>
      </c>
      <c r="C84" s="4" t="s">
        <v>34</v>
      </c>
      <c r="D84" s="4"/>
      <c r="E84" s="4"/>
      <c r="F84" s="85"/>
      <c r="G84" s="28"/>
      <c r="H84" s="28"/>
      <c r="I84" s="29">
        <f>I85</f>
        <v>77.2</v>
      </c>
      <c r="J84" s="29">
        <f t="shared" ref="J84:K84" si="21">J85</f>
        <v>65.8</v>
      </c>
      <c r="K84" s="29">
        <f t="shared" si="16"/>
        <v>85.233160621761655</v>
      </c>
    </row>
    <row r="85" spans="1:12" ht="47.25">
      <c r="A85" s="59" t="s">
        <v>153</v>
      </c>
      <c r="B85" s="4" t="s">
        <v>22</v>
      </c>
      <c r="C85" s="4" t="s">
        <v>34</v>
      </c>
      <c r="D85" s="4" t="s">
        <v>54</v>
      </c>
      <c r="E85" s="4" t="s">
        <v>41</v>
      </c>
      <c r="F85" s="85"/>
      <c r="G85" s="28"/>
      <c r="H85" s="28"/>
      <c r="I85" s="29">
        <f>I86</f>
        <v>77.2</v>
      </c>
      <c r="J85" s="29">
        <f t="shared" ref="J85:K85" si="22">J86</f>
        <v>65.8</v>
      </c>
      <c r="K85" s="29">
        <f t="shared" si="16"/>
        <v>85.233160621761655</v>
      </c>
    </row>
    <row r="86" spans="1:12" ht="47.25">
      <c r="A86" s="59" t="s">
        <v>154</v>
      </c>
      <c r="B86" s="4" t="s">
        <v>22</v>
      </c>
      <c r="C86" s="4" t="s">
        <v>34</v>
      </c>
      <c r="D86" s="4" t="s">
        <v>54</v>
      </c>
      <c r="E86" s="8">
        <v>1</v>
      </c>
      <c r="F86" s="85"/>
      <c r="G86" s="28"/>
      <c r="H86" s="28"/>
      <c r="I86" s="29">
        <f>I87+I90</f>
        <v>77.2</v>
      </c>
      <c r="J86" s="29">
        <f t="shared" ref="J86:K86" si="23">J87+J90</f>
        <v>65.8</v>
      </c>
      <c r="K86" s="29">
        <f t="shared" si="16"/>
        <v>85.233160621761655</v>
      </c>
    </row>
    <row r="87" spans="1:12">
      <c r="A87" s="62" t="s">
        <v>75</v>
      </c>
      <c r="B87" s="4" t="s">
        <v>22</v>
      </c>
      <c r="C87" s="4" t="s">
        <v>34</v>
      </c>
      <c r="D87" s="4" t="s">
        <v>54</v>
      </c>
      <c r="E87" s="8">
        <v>1</v>
      </c>
      <c r="F87" s="5" t="s">
        <v>42</v>
      </c>
      <c r="G87" s="8">
        <v>43010</v>
      </c>
      <c r="H87" s="28"/>
      <c r="I87" s="29">
        <f>I88</f>
        <v>77.2</v>
      </c>
      <c r="J87" s="29">
        <f t="shared" ref="J87:K88" si="24">J88</f>
        <v>65.8</v>
      </c>
      <c r="K87" s="29">
        <f t="shared" si="16"/>
        <v>85.233160621761655</v>
      </c>
    </row>
    <row r="88" spans="1:12" ht="31.5">
      <c r="A88" s="62" t="s">
        <v>125</v>
      </c>
      <c r="B88" s="4" t="s">
        <v>22</v>
      </c>
      <c r="C88" s="4" t="s">
        <v>34</v>
      </c>
      <c r="D88" s="4" t="s">
        <v>54</v>
      </c>
      <c r="E88" s="8">
        <v>1</v>
      </c>
      <c r="F88" s="5" t="s">
        <v>42</v>
      </c>
      <c r="G88" s="8">
        <v>43010</v>
      </c>
      <c r="H88" s="8">
        <v>200</v>
      </c>
      <c r="I88" s="29">
        <f>I89</f>
        <v>77.2</v>
      </c>
      <c r="J88" s="29">
        <f t="shared" si="24"/>
        <v>65.8</v>
      </c>
      <c r="K88" s="29">
        <f t="shared" si="16"/>
        <v>85.233160621761655</v>
      </c>
    </row>
    <row r="89" spans="1:12" ht="31.5">
      <c r="A89" s="62" t="s">
        <v>126</v>
      </c>
      <c r="B89" s="4" t="s">
        <v>22</v>
      </c>
      <c r="C89" s="4" t="s">
        <v>34</v>
      </c>
      <c r="D89" s="4" t="s">
        <v>54</v>
      </c>
      <c r="E89" s="8">
        <v>1</v>
      </c>
      <c r="F89" s="5" t="s">
        <v>42</v>
      </c>
      <c r="G89" s="8">
        <v>43010</v>
      </c>
      <c r="H89" s="8">
        <v>240</v>
      </c>
      <c r="I89" s="29">
        <f>'Прил 3'!J78</f>
        <v>77.2</v>
      </c>
      <c r="J89" s="29">
        <f>'Прил 3'!K78</f>
        <v>65.8</v>
      </c>
      <c r="K89" s="29">
        <f t="shared" si="16"/>
        <v>85.233160621761655</v>
      </c>
    </row>
    <row r="90" spans="1:12">
      <c r="A90" s="62" t="s">
        <v>159</v>
      </c>
      <c r="B90" s="4" t="s">
        <v>22</v>
      </c>
      <c r="C90" s="4" t="s">
        <v>34</v>
      </c>
      <c r="D90" s="4" t="s">
        <v>54</v>
      </c>
      <c r="E90" s="8">
        <v>1</v>
      </c>
      <c r="F90" s="5" t="s">
        <v>42</v>
      </c>
      <c r="G90" s="8">
        <v>43040</v>
      </c>
      <c r="H90" s="28"/>
      <c r="I90" s="29">
        <f>I91</f>
        <v>0</v>
      </c>
      <c r="J90" s="29">
        <f t="shared" ref="J90:K91" si="25">J91</f>
        <v>0</v>
      </c>
      <c r="K90" s="29"/>
    </row>
    <row r="91" spans="1:12" ht="31.5">
      <c r="A91" s="62" t="s">
        <v>125</v>
      </c>
      <c r="B91" s="4" t="s">
        <v>22</v>
      </c>
      <c r="C91" s="4" t="s">
        <v>34</v>
      </c>
      <c r="D91" s="4" t="s">
        <v>54</v>
      </c>
      <c r="E91" s="8">
        <v>1</v>
      </c>
      <c r="F91" s="5" t="s">
        <v>42</v>
      </c>
      <c r="G91" s="8">
        <v>43040</v>
      </c>
      <c r="H91" s="8">
        <v>200</v>
      </c>
      <c r="I91" s="29">
        <f>I92</f>
        <v>0</v>
      </c>
      <c r="J91" s="29">
        <f t="shared" si="25"/>
        <v>0</v>
      </c>
      <c r="K91" s="29"/>
    </row>
    <row r="92" spans="1:12" ht="31.5">
      <c r="A92" s="62" t="s">
        <v>126</v>
      </c>
      <c r="B92" s="4" t="s">
        <v>22</v>
      </c>
      <c r="C92" s="4" t="s">
        <v>34</v>
      </c>
      <c r="D92" s="4" t="s">
        <v>54</v>
      </c>
      <c r="E92" s="8">
        <v>1</v>
      </c>
      <c r="F92" s="5" t="s">
        <v>42</v>
      </c>
      <c r="G92" s="8">
        <v>43040</v>
      </c>
      <c r="H92" s="8">
        <v>240</v>
      </c>
      <c r="I92" s="29">
        <f>'Прил 3'!J81</f>
        <v>0</v>
      </c>
      <c r="J92" s="29">
        <f>'Прил 3'!K81</f>
        <v>0</v>
      </c>
      <c r="K92" s="29"/>
    </row>
    <row r="93" spans="1:12">
      <c r="A93" s="64" t="s">
        <v>76</v>
      </c>
      <c r="B93" s="4" t="s">
        <v>36</v>
      </c>
      <c r="C93" s="4"/>
      <c r="D93" s="60"/>
      <c r="E93" s="4"/>
      <c r="F93" s="4"/>
      <c r="G93" s="4"/>
      <c r="H93" s="80"/>
      <c r="I93" s="29">
        <f t="shared" ref="I93:K98" si="26">I94</f>
        <v>69</v>
      </c>
      <c r="J93" s="29">
        <f t="shared" si="26"/>
        <v>69</v>
      </c>
      <c r="K93" s="29">
        <f t="shared" si="16"/>
        <v>100</v>
      </c>
    </row>
    <row r="94" spans="1:12">
      <c r="A94" s="86" t="s">
        <v>30</v>
      </c>
      <c r="B94" s="4" t="s">
        <v>36</v>
      </c>
      <c r="C94" s="4" t="s">
        <v>19</v>
      </c>
      <c r="D94" s="80"/>
      <c r="E94" s="4"/>
      <c r="F94" s="4"/>
      <c r="G94" s="4"/>
      <c r="H94" s="80"/>
      <c r="I94" s="29">
        <f>I95</f>
        <v>69</v>
      </c>
      <c r="J94" s="29">
        <f t="shared" si="26"/>
        <v>69</v>
      </c>
      <c r="K94" s="29">
        <f t="shared" si="16"/>
        <v>100</v>
      </c>
    </row>
    <row r="95" spans="1:12" ht="47.25">
      <c r="A95" s="59" t="s">
        <v>153</v>
      </c>
      <c r="B95" s="4" t="s">
        <v>36</v>
      </c>
      <c r="C95" s="4" t="s">
        <v>19</v>
      </c>
      <c r="D95" s="4">
        <v>89</v>
      </c>
      <c r="E95" s="4" t="s">
        <v>41</v>
      </c>
      <c r="F95" s="4"/>
      <c r="G95" s="4"/>
      <c r="H95" s="80"/>
      <c r="I95" s="29">
        <f>I96</f>
        <v>69</v>
      </c>
      <c r="J95" s="29">
        <f t="shared" si="26"/>
        <v>69</v>
      </c>
      <c r="K95" s="29">
        <f t="shared" si="16"/>
        <v>100</v>
      </c>
      <c r="L95" s="65"/>
    </row>
    <row r="96" spans="1:12" ht="47.25">
      <c r="A96" s="59" t="s">
        <v>154</v>
      </c>
      <c r="B96" s="4" t="s">
        <v>36</v>
      </c>
      <c r="C96" s="4" t="s">
        <v>19</v>
      </c>
      <c r="D96" s="4">
        <v>89</v>
      </c>
      <c r="E96" s="4">
        <v>1</v>
      </c>
      <c r="F96" s="4"/>
      <c r="G96" s="4"/>
      <c r="H96" s="80"/>
      <c r="I96" s="29">
        <f>I97</f>
        <v>69</v>
      </c>
      <c r="J96" s="29">
        <f t="shared" si="26"/>
        <v>69</v>
      </c>
      <c r="K96" s="29">
        <f t="shared" si="16"/>
        <v>100</v>
      </c>
      <c r="L96" s="65"/>
    </row>
    <row r="97" spans="1:11">
      <c r="A97" s="59" t="s">
        <v>120</v>
      </c>
      <c r="B97" s="87" t="s">
        <v>36</v>
      </c>
      <c r="C97" s="87" t="s">
        <v>19</v>
      </c>
      <c r="D97" s="88">
        <v>89</v>
      </c>
      <c r="E97" s="5">
        <v>1</v>
      </c>
      <c r="F97" s="5" t="s">
        <v>42</v>
      </c>
      <c r="G97" s="5" t="s">
        <v>77</v>
      </c>
      <c r="H97" s="88"/>
      <c r="I97" s="29">
        <f t="shared" si="26"/>
        <v>69</v>
      </c>
      <c r="J97" s="29">
        <f t="shared" si="26"/>
        <v>69</v>
      </c>
      <c r="K97" s="29">
        <f t="shared" si="16"/>
        <v>100</v>
      </c>
    </row>
    <row r="98" spans="1:11">
      <c r="A98" s="59" t="s">
        <v>121</v>
      </c>
      <c r="B98" s="87" t="s">
        <v>36</v>
      </c>
      <c r="C98" s="87" t="s">
        <v>19</v>
      </c>
      <c r="D98" s="88">
        <v>89</v>
      </c>
      <c r="E98" s="5">
        <v>1</v>
      </c>
      <c r="F98" s="5" t="s">
        <v>42</v>
      </c>
      <c r="G98" s="5" t="s">
        <v>77</v>
      </c>
      <c r="H98" s="88" t="s">
        <v>123</v>
      </c>
      <c r="I98" s="29">
        <f t="shared" si="26"/>
        <v>69</v>
      </c>
      <c r="J98" s="29">
        <f t="shared" si="26"/>
        <v>69</v>
      </c>
      <c r="K98" s="29">
        <f t="shared" si="16"/>
        <v>100</v>
      </c>
    </row>
    <row r="99" spans="1:11">
      <c r="A99" s="59" t="s">
        <v>122</v>
      </c>
      <c r="B99" s="87" t="s">
        <v>36</v>
      </c>
      <c r="C99" s="87" t="s">
        <v>19</v>
      </c>
      <c r="D99" s="88">
        <v>89</v>
      </c>
      <c r="E99" s="5">
        <v>1</v>
      </c>
      <c r="F99" s="5" t="s">
        <v>42</v>
      </c>
      <c r="G99" s="5" t="s">
        <v>77</v>
      </c>
      <c r="H99" s="88" t="s">
        <v>124</v>
      </c>
      <c r="I99" s="29">
        <f>'Прил 3'!J88</f>
        <v>69</v>
      </c>
      <c r="J99" s="29">
        <f>'Прил 3'!K88</f>
        <v>69</v>
      </c>
      <c r="K99" s="29">
        <f t="shared" si="16"/>
        <v>100</v>
      </c>
    </row>
    <row r="100" spans="1:11">
      <c r="A100" s="58" t="s">
        <v>21</v>
      </c>
      <c r="B100" s="87" t="s">
        <v>37</v>
      </c>
      <c r="C100" s="87"/>
      <c r="D100" s="88"/>
      <c r="E100" s="5"/>
      <c r="F100" s="5"/>
      <c r="G100" s="5"/>
      <c r="H100" s="88"/>
      <c r="I100" s="29">
        <f t="shared" ref="I100:K105" si="27">I101</f>
        <v>1.7</v>
      </c>
      <c r="J100" s="29">
        <f t="shared" si="27"/>
        <v>0</v>
      </c>
      <c r="K100" s="29">
        <f t="shared" si="16"/>
        <v>0</v>
      </c>
    </row>
    <row r="101" spans="1:11" ht="31.5">
      <c r="A101" s="58" t="s">
        <v>78</v>
      </c>
      <c r="B101" s="5">
        <v>13</v>
      </c>
      <c r="C101" s="5" t="s">
        <v>19</v>
      </c>
      <c r="D101" s="72"/>
      <c r="E101" s="5"/>
      <c r="F101" s="5"/>
      <c r="G101" s="5"/>
      <c r="H101" s="88"/>
      <c r="I101" s="29">
        <f t="shared" si="27"/>
        <v>1.7</v>
      </c>
      <c r="J101" s="29">
        <f t="shared" si="27"/>
        <v>0</v>
      </c>
      <c r="K101" s="29">
        <f t="shared" si="16"/>
        <v>0</v>
      </c>
    </row>
    <row r="102" spans="1:11" ht="47.25">
      <c r="A102" s="59" t="s">
        <v>153</v>
      </c>
      <c r="B102" s="5" t="s">
        <v>37</v>
      </c>
      <c r="C102" s="5" t="s">
        <v>19</v>
      </c>
      <c r="D102" s="4">
        <v>89</v>
      </c>
      <c r="E102" s="4">
        <v>0</v>
      </c>
      <c r="F102" s="5"/>
      <c r="G102" s="5"/>
      <c r="H102" s="88"/>
      <c r="I102" s="29">
        <f t="shared" si="27"/>
        <v>1.7</v>
      </c>
      <c r="J102" s="29">
        <f t="shared" si="27"/>
        <v>0</v>
      </c>
      <c r="K102" s="29">
        <f t="shared" si="16"/>
        <v>0</v>
      </c>
    </row>
    <row r="103" spans="1:11" ht="47.25">
      <c r="A103" s="59" t="s">
        <v>154</v>
      </c>
      <c r="B103" s="5" t="s">
        <v>37</v>
      </c>
      <c r="C103" s="5" t="s">
        <v>19</v>
      </c>
      <c r="D103" s="4">
        <v>89</v>
      </c>
      <c r="E103" s="4">
        <v>1</v>
      </c>
      <c r="F103" s="5"/>
      <c r="G103" s="5"/>
      <c r="H103" s="88"/>
      <c r="I103" s="29">
        <f t="shared" si="27"/>
        <v>1.7</v>
      </c>
      <c r="J103" s="29">
        <f t="shared" si="27"/>
        <v>0</v>
      </c>
      <c r="K103" s="29">
        <f t="shared" si="16"/>
        <v>0</v>
      </c>
    </row>
    <row r="104" spans="1:11">
      <c r="A104" s="62" t="s">
        <v>79</v>
      </c>
      <c r="B104" s="5">
        <v>13</v>
      </c>
      <c r="C104" s="5" t="s">
        <v>19</v>
      </c>
      <c r="D104" s="72">
        <v>89</v>
      </c>
      <c r="E104" s="5">
        <v>1</v>
      </c>
      <c r="F104" s="5" t="s">
        <v>42</v>
      </c>
      <c r="G104" s="5">
        <v>41240</v>
      </c>
      <c r="H104" s="88"/>
      <c r="I104" s="29">
        <f t="shared" si="27"/>
        <v>1.7</v>
      </c>
      <c r="J104" s="29">
        <f t="shared" si="27"/>
        <v>0</v>
      </c>
      <c r="K104" s="29">
        <f t="shared" si="16"/>
        <v>0</v>
      </c>
    </row>
    <row r="105" spans="1:11">
      <c r="A105" s="62" t="s">
        <v>118</v>
      </c>
      <c r="B105" s="5">
        <v>13</v>
      </c>
      <c r="C105" s="5" t="s">
        <v>19</v>
      </c>
      <c r="D105" s="72">
        <v>89</v>
      </c>
      <c r="E105" s="5">
        <v>1</v>
      </c>
      <c r="F105" s="5" t="s">
        <v>42</v>
      </c>
      <c r="G105" s="5" t="s">
        <v>82</v>
      </c>
      <c r="H105" s="88" t="s">
        <v>119</v>
      </c>
      <c r="I105" s="29">
        <f t="shared" si="27"/>
        <v>1.7</v>
      </c>
      <c r="J105" s="29">
        <f t="shared" si="27"/>
        <v>0</v>
      </c>
      <c r="K105" s="29">
        <f t="shared" si="16"/>
        <v>0</v>
      </c>
    </row>
    <row r="106" spans="1:11">
      <c r="A106" s="67" t="s">
        <v>80</v>
      </c>
      <c r="B106" s="5">
        <v>13</v>
      </c>
      <c r="C106" s="5" t="s">
        <v>19</v>
      </c>
      <c r="D106" s="72">
        <v>89</v>
      </c>
      <c r="E106" s="5">
        <v>1</v>
      </c>
      <c r="F106" s="5" t="s">
        <v>42</v>
      </c>
      <c r="G106" s="5">
        <v>41240</v>
      </c>
      <c r="H106" s="88">
        <v>730</v>
      </c>
      <c r="I106" s="29">
        <f>'Прил 3'!J95</f>
        <v>1.7</v>
      </c>
      <c r="J106" s="29">
        <f>'Прил 3'!K95</f>
        <v>0</v>
      </c>
      <c r="K106" s="29">
        <f>J106/I106*100</f>
        <v>0</v>
      </c>
    </row>
  </sheetData>
  <autoFilter ref="A6:K106"/>
  <mergeCells count="9">
    <mergeCell ref="I1:K1"/>
    <mergeCell ref="A3:K3"/>
    <mergeCell ref="A4:A5"/>
    <mergeCell ref="B4:B5"/>
    <mergeCell ref="C4:C5"/>
    <mergeCell ref="D4:G5"/>
    <mergeCell ref="H4:H5"/>
    <mergeCell ref="I4:K4"/>
    <mergeCell ref="G2:K2"/>
  </mergeCells>
  <conditionalFormatting sqref="B44">
    <cfRule type="expression" dxfId="35" priority="41" stopIfTrue="1">
      <formula>$F44=""</formula>
    </cfRule>
    <cfRule type="expression" dxfId="34" priority="42" stopIfTrue="1">
      <formula>#REF!&lt;&gt;""</formula>
    </cfRule>
    <cfRule type="expression" dxfId="33" priority="43" stopIfTrue="1">
      <formula>AND($G44="",$F44&lt;&gt;"")</formula>
    </cfRule>
  </conditionalFormatting>
  <conditionalFormatting sqref="B68">
    <cfRule type="expression" dxfId="32" priority="38" stopIfTrue="1">
      <formula>$F68=""</formula>
    </cfRule>
    <cfRule type="expression" dxfId="31" priority="40" stopIfTrue="1">
      <formula>AND($G68="",$F68&lt;&gt;"")</formula>
    </cfRule>
  </conditionalFormatting>
  <conditionalFormatting sqref="A42">
    <cfRule type="expression" dxfId="30" priority="35" stopIfTrue="1">
      <formula>$F42=""</formula>
    </cfRule>
    <cfRule type="expression" dxfId="29" priority="36" stopIfTrue="1">
      <formula>#REF!&lt;&gt;""</formula>
    </cfRule>
    <cfRule type="expression" dxfId="28" priority="37" stopIfTrue="1">
      <formula>AND($G42="",$F42&lt;&gt;"")</formula>
    </cfRule>
  </conditionalFormatting>
  <conditionalFormatting sqref="A48">
    <cfRule type="expression" dxfId="27" priority="32" stopIfTrue="1">
      <formula>$F48=""</formula>
    </cfRule>
    <cfRule type="expression" dxfId="26" priority="33" stopIfTrue="1">
      <formula>$H48&lt;&gt;""</formula>
    </cfRule>
    <cfRule type="expression" dxfId="25" priority="34" stopIfTrue="1">
      <formula>AND($G48="",$F48&lt;&gt;"")</formula>
    </cfRule>
  </conditionalFormatting>
  <conditionalFormatting sqref="A87 A90">
    <cfRule type="expression" dxfId="24" priority="29" stopIfTrue="1">
      <formula>$F87=""</formula>
    </cfRule>
    <cfRule type="expression" dxfId="23" priority="31" stopIfTrue="1">
      <formula>AND($G87="",$F87&lt;&gt;"")</formula>
    </cfRule>
  </conditionalFormatting>
  <conditionalFormatting sqref="A90">
    <cfRule type="expression" dxfId="22" priority="26" stopIfTrue="1">
      <formula>$F90=""</formula>
    </cfRule>
    <cfRule type="expression" dxfId="21" priority="28" stopIfTrue="1">
      <formula>AND($G90="",$F90&lt;&gt;"")</formula>
    </cfRule>
  </conditionalFormatting>
  <conditionalFormatting sqref="A42">
    <cfRule type="expression" dxfId="20" priority="23" stopIfTrue="1">
      <formula>$F42=""</formula>
    </cfRule>
    <cfRule type="expression" dxfId="19" priority="24" stopIfTrue="1">
      <formula>#REF!&lt;&gt;""</formula>
    </cfRule>
    <cfRule type="expression" dxfId="18" priority="25" stopIfTrue="1">
      <formula>AND($G42="",$F42&lt;&gt;"")</formula>
    </cfRule>
  </conditionalFormatting>
  <conditionalFormatting sqref="A39">
    <cfRule type="expression" dxfId="17" priority="20" stopIfTrue="1">
      <formula>$F39=""</formula>
    </cfRule>
    <cfRule type="expression" dxfId="16" priority="21" stopIfTrue="1">
      <formula>#REF!&lt;&gt;""</formula>
    </cfRule>
    <cfRule type="expression" dxfId="15" priority="22" stopIfTrue="1">
      <formula>AND($G39="",$F39&lt;&gt;"")</formula>
    </cfRule>
  </conditionalFormatting>
  <conditionalFormatting sqref="F42 E84:E85">
    <cfRule type="expression" dxfId="14" priority="18" stopIfTrue="1">
      <formula>$C42=""</formula>
    </cfRule>
    <cfRule type="expression" dxfId="13" priority="19" stopIfTrue="1">
      <formula>$D42&lt;&gt;""</formula>
    </cfRule>
  </conditionalFormatting>
  <conditionalFormatting sqref="E42">
    <cfRule type="expression" dxfId="12" priority="16" stopIfTrue="1">
      <formula>$C42=""</formula>
    </cfRule>
    <cfRule type="expression" dxfId="11" priority="17" stopIfTrue="1">
      <formula>$D42&lt;&gt;""</formula>
    </cfRule>
  </conditionalFormatting>
  <conditionalFormatting sqref="B48">
    <cfRule type="expression" dxfId="10" priority="13" stopIfTrue="1">
      <formula>$F48=""</formula>
    </cfRule>
    <cfRule type="expression" dxfId="9" priority="14" stopIfTrue="1">
      <formula>#REF!&lt;&gt;""</formula>
    </cfRule>
    <cfRule type="expression" dxfId="8" priority="15" stopIfTrue="1">
      <formula>AND($G48="",$F48&lt;&gt;"")</formula>
    </cfRule>
  </conditionalFormatting>
  <conditionalFormatting sqref="F84:F86">
    <cfRule type="expression" dxfId="7" priority="9" stopIfTrue="1">
      <formula>$C84=""</formula>
    </cfRule>
    <cfRule type="expression" dxfId="6" priority="10" stopIfTrue="1">
      <formula>$D84&lt;&gt;""</formula>
    </cfRule>
  </conditionalFormatting>
  <conditionalFormatting sqref="F84:F86">
    <cfRule type="expression" dxfId="5" priority="5" stopIfTrue="1">
      <formula>$C84=""</formula>
    </cfRule>
    <cfRule type="expression" dxfId="4" priority="6" stopIfTrue="1">
      <formula>$D84&lt;&gt;""</formula>
    </cfRule>
  </conditionalFormatting>
  <conditionalFormatting sqref="F42">
    <cfRule type="expression" dxfId="3" priority="3" stopIfTrue="1">
      <formula>$C42=""</formula>
    </cfRule>
    <cfRule type="expression" dxfId="2" priority="4" stopIfTrue="1">
      <formula>$D42&lt;&gt;""</formula>
    </cfRule>
  </conditionalFormatting>
  <conditionalFormatting sqref="E42">
    <cfRule type="expression" dxfId="1" priority="1" stopIfTrue="1">
      <formula>$C42=""</formula>
    </cfRule>
    <cfRule type="expression" dxfId="0" priority="2" stopIfTrue="1">
      <formula>$D42&lt;&gt;""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7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B68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A87 A90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5"/>
  <sheetViews>
    <sheetView view="pageBreakPreview" zoomScale="90" zoomScaleNormal="75" zoomScaleSheetLayoutView="90" workbookViewId="0">
      <selection activeCell="A4" sqref="A4:L4"/>
    </sheetView>
  </sheetViews>
  <sheetFormatPr defaultColWidth="8.5703125" defaultRowHeight="15.75"/>
  <cols>
    <col min="1" max="1" width="86.7109375" style="47" customWidth="1"/>
    <col min="2" max="2" width="7" style="70" customWidth="1"/>
    <col min="3" max="3" width="5.5703125" style="70" customWidth="1"/>
    <col min="4" max="4" width="7.140625" style="70" customWidth="1"/>
    <col min="5" max="5" width="7.28515625" style="70" customWidth="1"/>
    <col min="6" max="6" width="6.140625" style="70" customWidth="1"/>
    <col min="7" max="7" width="7.140625" style="70" customWidth="1"/>
    <col min="8" max="8" width="10.42578125" style="30" customWidth="1"/>
    <col min="9" max="9" width="7.85546875" style="30" customWidth="1"/>
    <col min="10" max="10" width="12.42578125" style="93" customWidth="1"/>
    <col min="11" max="12" width="12.85546875" style="30" customWidth="1"/>
    <col min="13" max="16384" width="8.5703125" style="30"/>
  </cols>
  <sheetData>
    <row r="1" spans="1:12">
      <c r="G1" s="49"/>
      <c r="H1" s="138" t="s">
        <v>207</v>
      </c>
      <c r="I1" s="138"/>
      <c r="J1" s="138"/>
      <c r="K1" s="138"/>
      <c r="L1" s="138"/>
    </row>
    <row r="2" spans="1:12" ht="72.75" customHeight="1">
      <c r="G2" s="137" t="s">
        <v>202</v>
      </c>
      <c r="H2" s="137"/>
      <c r="I2" s="137"/>
      <c r="J2" s="137"/>
      <c r="K2" s="137"/>
      <c r="L2" s="137"/>
    </row>
    <row r="3" spans="1:12">
      <c r="G3" s="49"/>
      <c r="H3" s="138"/>
      <c r="I3" s="138"/>
      <c r="J3" s="138"/>
    </row>
    <row r="4" spans="1:12" ht="42.75" customHeight="1">
      <c r="A4" s="147" t="s">
        <v>209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</row>
    <row r="5" spans="1:12">
      <c r="A5" s="149" t="s">
        <v>13</v>
      </c>
      <c r="B5" s="151" t="s">
        <v>24</v>
      </c>
      <c r="C5" s="153" t="s">
        <v>14</v>
      </c>
      <c r="D5" s="153" t="s">
        <v>25</v>
      </c>
      <c r="E5" s="141" t="s">
        <v>16</v>
      </c>
      <c r="F5" s="142"/>
      <c r="G5" s="142"/>
      <c r="H5" s="143"/>
      <c r="I5" s="153" t="s">
        <v>17</v>
      </c>
      <c r="J5" s="148" t="s">
        <v>38</v>
      </c>
      <c r="K5" s="148"/>
      <c r="L5" s="148"/>
    </row>
    <row r="6" spans="1:12" ht="31.5">
      <c r="A6" s="150"/>
      <c r="B6" s="152"/>
      <c r="C6" s="154"/>
      <c r="D6" s="154"/>
      <c r="E6" s="144"/>
      <c r="F6" s="145"/>
      <c r="G6" s="145"/>
      <c r="H6" s="146"/>
      <c r="I6" s="154"/>
      <c r="J6" s="126" t="s">
        <v>199</v>
      </c>
      <c r="K6" s="126" t="s">
        <v>200</v>
      </c>
      <c r="L6" s="126" t="s">
        <v>201</v>
      </c>
    </row>
    <row r="7" spans="1:12">
      <c r="A7" s="89">
        <v>1</v>
      </c>
      <c r="B7" s="4">
        <v>2</v>
      </c>
      <c r="C7" s="4">
        <v>3</v>
      </c>
      <c r="D7" s="4">
        <v>4</v>
      </c>
      <c r="E7" s="4">
        <v>5</v>
      </c>
      <c r="F7" s="68">
        <v>6</v>
      </c>
      <c r="G7" s="4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</row>
    <row r="8" spans="1:12" s="73" customFormat="1">
      <c r="A8" s="55" t="s">
        <v>26</v>
      </c>
      <c r="B8" s="56"/>
      <c r="C8" s="56"/>
      <c r="D8" s="56"/>
      <c r="E8" s="56"/>
      <c r="F8" s="57"/>
      <c r="G8" s="90"/>
      <c r="H8" s="84"/>
      <c r="I8" s="84"/>
      <c r="J8" s="79">
        <f>J9</f>
        <v>1944.71</v>
      </c>
      <c r="K8" s="79">
        <f t="shared" ref="K8" si="0">K9</f>
        <v>1868.2</v>
      </c>
      <c r="L8" s="61">
        <f t="shared" ref="L8:L15" si="1">K8/J8*100</f>
        <v>96.065737307876248</v>
      </c>
    </row>
    <row r="9" spans="1:12" ht="36.6" customHeight="1">
      <c r="A9" s="55" t="s">
        <v>88</v>
      </c>
      <c r="B9" s="91">
        <v>918</v>
      </c>
      <c r="C9" s="91"/>
      <c r="D9" s="91"/>
      <c r="E9" s="4"/>
      <c r="F9" s="4"/>
      <c r="G9" s="4"/>
      <c r="H9" s="4"/>
      <c r="I9" s="92"/>
      <c r="J9" s="29">
        <f>J10+J50+J59+J66+J82+J89</f>
        <v>1944.71</v>
      </c>
      <c r="K9" s="29">
        <f>K10+K50+K59+K66+K82+K89</f>
        <v>1868.2</v>
      </c>
      <c r="L9" s="61">
        <f t="shared" si="1"/>
        <v>96.065737307876248</v>
      </c>
    </row>
    <row r="10" spans="1:12" ht="20.45" customHeight="1">
      <c r="A10" s="55" t="s">
        <v>18</v>
      </c>
      <c r="B10" s="91">
        <v>918</v>
      </c>
      <c r="C10" s="91" t="s">
        <v>19</v>
      </c>
      <c r="D10" s="91"/>
      <c r="E10" s="4"/>
      <c r="F10" s="4"/>
      <c r="G10" s="4"/>
      <c r="H10" s="4"/>
      <c r="I10" s="92"/>
      <c r="J10" s="29">
        <f>J11+J20+J44</f>
        <v>1306.2</v>
      </c>
      <c r="K10" s="29">
        <f>K11+K20+K44</f>
        <v>1377</v>
      </c>
      <c r="L10" s="61">
        <f t="shared" si="1"/>
        <v>105.42030316949931</v>
      </c>
    </row>
    <row r="11" spans="1:12" ht="31.5">
      <c r="A11" s="58" t="s">
        <v>39</v>
      </c>
      <c r="B11" s="91">
        <v>918</v>
      </c>
      <c r="C11" s="4" t="s">
        <v>19</v>
      </c>
      <c r="D11" s="4" t="s">
        <v>33</v>
      </c>
      <c r="E11" s="4"/>
      <c r="F11" s="4"/>
      <c r="G11" s="4"/>
      <c r="H11" s="4"/>
      <c r="I11" s="60"/>
      <c r="J11" s="61">
        <f>J12</f>
        <v>367.59999999999997</v>
      </c>
      <c r="K11" s="61">
        <f t="shared" ref="K11:K15" si="2">K12</f>
        <v>367.6</v>
      </c>
      <c r="L11" s="61">
        <f t="shared" si="1"/>
        <v>100.00000000000003</v>
      </c>
    </row>
    <row r="12" spans="1:12">
      <c r="A12" s="59" t="s">
        <v>156</v>
      </c>
      <c r="B12" s="91">
        <v>918</v>
      </c>
      <c r="C12" s="4" t="s">
        <v>19</v>
      </c>
      <c r="D12" s="4" t="s">
        <v>33</v>
      </c>
      <c r="E12" s="4" t="s">
        <v>40</v>
      </c>
      <c r="F12" s="4"/>
      <c r="G12" s="4"/>
      <c r="H12" s="4"/>
      <c r="I12" s="60"/>
      <c r="J12" s="61">
        <f>J13</f>
        <v>367.59999999999997</v>
      </c>
      <c r="K12" s="61">
        <f t="shared" si="2"/>
        <v>367.6</v>
      </c>
      <c r="L12" s="61">
        <f t="shared" si="1"/>
        <v>100.00000000000003</v>
      </c>
    </row>
    <row r="13" spans="1:12">
      <c r="A13" s="62" t="s">
        <v>152</v>
      </c>
      <c r="B13" s="91">
        <v>918</v>
      </c>
      <c r="C13" s="4" t="s">
        <v>19</v>
      </c>
      <c r="D13" s="4" t="s">
        <v>33</v>
      </c>
      <c r="E13" s="4">
        <v>65</v>
      </c>
      <c r="F13" s="4">
        <v>1</v>
      </c>
      <c r="G13" s="4"/>
      <c r="H13" s="4"/>
      <c r="I13" s="60"/>
      <c r="J13" s="61">
        <f>J14+J17</f>
        <v>367.59999999999997</v>
      </c>
      <c r="K13" s="61">
        <f t="shared" ref="K13" si="3">K14+K17</f>
        <v>367.6</v>
      </c>
      <c r="L13" s="61">
        <f t="shared" si="1"/>
        <v>100.00000000000003</v>
      </c>
    </row>
    <row r="14" spans="1:12">
      <c r="A14" s="63" t="s">
        <v>138</v>
      </c>
      <c r="B14" s="91">
        <v>918</v>
      </c>
      <c r="C14" s="5" t="s">
        <v>19</v>
      </c>
      <c r="D14" s="5" t="s">
        <v>33</v>
      </c>
      <c r="E14" s="5" t="s">
        <v>40</v>
      </c>
      <c r="F14" s="5" t="s">
        <v>27</v>
      </c>
      <c r="G14" s="5" t="s">
        <v>42</v>
      </c>
      <c r="H14" s="5" t="s">
        <v>43</v>
      </c>
      <c r="I14" s="60"/>
      <c r="J14" s="61">
        <f>J15</f>
        <v>214.2</v>
      </c>
      <c r="K14" s="61">
        <f t="shared" si="2"/>
        <v>214.2</v>
      </c>
      <c r="L14" s="61">
        <f t="shared" si="1"/>
        <v>100</v>
      </c>
    </row>
    <row r="15" spans="1:12" ht="47.25">
      <c r="A15" s="63" t="s">
        <v>129</v>
      </c>
      <c r="B15" s="91">
        <v>918</v>
      </c>
      <c r="C15" s="5" t="s">
        <v>19</v>
      </c>
      <c r="D15" s="5" t="s">
        <v>33</v>
      </c>
      <c r="E15" s="5" t="s">
        <v>40</v>
      </c>
      <c r="F15" s="5" t="s">
        <v>27</v>
      </c>
      <c r="G15" s="5" t="s">
        <v>42</v>
      </c>
      <c r="H15" s="5" t="s">
        <v>43</v>
      </c>
      <c r="I15" s="60" t="s">
        <v>131</v>
      </c>
      <c r="J15" s="61">
        <f>J16</f>
        <v>214.2</v>
      </c>
      <c r="K15" s="61">
        <f t="shared" si="2"/>
        <v>214.2</v>
      </c>
      <c r="L15" s="61">
        <f t="shared" si="1"/>
        <v>100</v>
      </c>
    </row>
    <row r="16" spans="1:12" ht="21" customHeight="1">
      <c r="A16" s="63" t="s">
        <v>130</v>
      </c>
      <c r="B16" s="91">
        <v>918</v>
      </c>
      <c r="C16" s="5" t="s">
        <v>19</v>
      </c>
      <c r="D16" s="5" t="s">
        <v>33</v>
      </c>
      <c r="E16" s="5" t="s">
        <v>40</v>
      </c>
      <c r="F16" s="5" t="s">
        <v>27</v>
      </c>
      <c r="G16" s="5" t="s">
        <v>42</v>
      </c>
      <c r="H16" s="5" t="s">
        <v>43</v>
      </c>
      <c r="I16" s="60" t="s">
        <v>132</v>
      </c>
      <c r="J16" s="61">
        <v>214.2</v>
      </c>
      <c r="K16" s="61">
        <v>214.2</v>
      </c>
      <c r="L16" s="61">
        <f>K16/J16*100</f>
        <v>100</v>
      </c>
    </row>
    <row r="17" spans="1:12" ht="38.25" customHeight="1">
      <c r="A17" s="6" t="s">
        <v>175</v>
      </c>
      <c r="B17" s="91">
        <v>918</v>
      </c>
      <c r="C17" s="110" t="s">
        <v>19</v>
      </c>
      <c r="D17" s="110" t="s">
        <v>33</v>
      </c>
      <c r="E17" s="110" t="s">
        <v>40</v>
      </c>
      <c r="F17" s="110" t="s">
        <v>27</v>
      </c>
      <c r="G17" s="110" t="s">
        <v>42</v>
      </c>
      <c r="H17" s="110" t="s">
        <v>176</v>
      </c>
      <c r="I17" s="111"/>
      <c r="J17" s="61">
        <f>J18</f>
        <v>153.39999999999998</v>
      </c>
      <c r="K17" s="61">
        <f t="shared" ref="K17:K18" si="4">K18</f>
        <v>153.4</v>
      </c>
      <c r="L17" s="61">
        <f t="shared" ref="L17:L80" si="5">K17/J17*100</f>
        <v>100.00000000000003</v>
      </c>
    </row>
    <row r="18" spans="1:12" ht="54" customHeight="1">
      <c r="A18" s="109" t="s">
        <v>129</v>
      </c>
      <c r="B18" s="91">
        <v>918</v>
      </c>
      <c r="C18" s="110" t="s">
        <v>19</v>
      </c>
      <c r="D18" s="110" t="s">
        <v>33</v>
      </c>
      <c r="E18" s="110" t="s">
        <v>40</v>
      </c>
      <c r="F18" s="110" t="s">
        <v>27</v>
      </c>
      <c r="G18" s="110" t="s">
        <v>42</v>
      </c>
      <c r="H18" s="110" t="s">
        <v>176</v>
      </c>
      <c r="I18" s="111" t="s">
        <v>131</v>
      </c>
      <c r="J18" s="61">
        <f>J19</f>
        <v>153.39999999999998</v>
      </c>
      <c r="K18" s="61">
        <f t="shared" si="4"/>
        <v>153.4</v>
      </c>
      <c r="L18" s="61">
        <f t="shared" si="5"/>
        <v>100.00000000000003</v>
      </c>
    </row>
    <row r="19" spans="1:12" ht="21" customHeight="1">
      <c r="A19" s="109" t="s">
        <v>130</v>
      </c>
      <c r="B19" s="91">
        <v>918</v>
      </c>
      <c r="C19" s="110" t="s">
        <v>19</v>
      </c>
      <c r="D19" s="110" t="s">
        <v>33</v>
      </c>
      <c r="E19" s="110" t="s">
        <v>40</v>
      </c>
      <c r="F19" s="110" t="s">
        <v>27</v>
      </c>
      <c r="G19" s="110" t="s">
        <v>42</v>
      </c>
      <c r="H19" s="110" t="s">
        <v>176</v>
      </c>
      <c r="I19" s="111" t="s">
        <v>132</v>
      </c>
      <c r="J19" s="61">
        <f>76.2+60+17.2</f>
        <v>153.39999999999998</v>
      </c>
      <c r="K19" s="61">
        <v>153.4</v>
      </c>
      <c r="L19" s="61">
        <f t="shared" si="5"/>
        <v>100.00000000000003</v>
      </c>
    </row>
    <row r="20" spans="1:12" ht="47.25">
      <c r="A20" s="64" t="s">
        <v>81</v>
      </c>
      <c r="B20" s="91">
        <v>918</v>
      </c>
      <c r="C20" s="4" t="s">
        <v>19</v>
      </c>
      <c r="D20" s="4" t="s">
        <v>20</v>
      </c>
      <c r="E20" s="4"/>
      <c r="F20" s="4"/>
      <c r="G20" s="4"/>
      <c r="H20" s="4"/>
      <c r="I20" s="60"/>
      <c r="J20" s="61">
        <f>J21+J39</f>
        <v>937.60000000000014</v>
      </c>
      <c r="K20" s="61">
        <f>K21+K39</f>
        <v>1009.4000000000001</v>
      </c>
      <c r="L20" s="61">
        <f t="shared" si="5"/>
        <v>107.65784982935153</v>
      </c>
    </row>
    <row r="21" spans="1:12">
      <c r="A21" s="59" t="s">
        <v>156</v>
      </c>
      <c r="B21" s="91">
        <v>918</v>
      </c>
      <c r="C21" s="4" t="s">
        <v>19</v>
      </c>
      <c r="D21" s="4" t="s">
        <v>20</v>
      </c>
      <c r="E21" s="4" t="s">
        <v>40</v>
      </c>
      <c r="F21" s="4"/>
      <c r="G21" s="4"/>
      <c r="H21" s="4"/>
      <c r="I21" s="60"/>
      <c r="J21" s="61">
        <f>J22</f>
        <v>937.50000000000011</v>
      </c>
      <c r="K21" s="61">
        <f>K22</f>
        <v>1009.3000000000001</v>
      </c>
      <c r="L21" s="61">
        <f t="shared" si="5"/>
        <v>107.65866666666666</v>
      </c>
    </row>
    <row r="22" spans="1:12" ht="18.600000000000001" customHeight="1">
      <c r="A22" s="59" t="s">
        <v>157</v>
      </c>
      <c r="B22" s="91">
        <v>918</v>
      </c>
      <c r="C22" s="5" t="s">
        <v>19</v>
      </c>
      <c r="D22" s="5" t="s">
        <v>20</v>
      </c>
      <c r="E22" s="5" t="s">
        <v>40</v>
      </c>
      <c r="F22" s="5" t="s">
        <v>28</v>
      </c>
      <c r="G22" s="4"/>
      <c r="H22" s="4"/>
      <c r="I22" s="60"/>
      <c r="J22" s="61">
        <f>J24+J26+J32</f>
        <v>937.50000000000011</v>
      </c>
      <c r="K22" s="61">
        <f t="shared" ref="K22" si="6">K24+K26+K32</f>
        <v>1009.3000000000001</v>
      </c>
      <c r="L22" s="61">
        <f t="shared" si="5"/>
        <v>107.65866666666666</v>
      </c>
    </row>
    <row r="23" spans="1:12">
      <c r="A23" s="63" t="s">
        <v>44</v>
      </c>
      <c r="B23" s="91">
        <v>918</v>
      </c>
      <c r="C23" s="5" t="s">
        <v>19</v>
      </c>
      <c r="D23" s="5" t="s">
        <v>20</v>
      </c>
      <c r="E23" s="5" t="s">
        <v>40</v>
      </c>
      <c r="F23" s="5" t="s">
        <v>28</v>
      </c>
      <c r="G23" s="5" t="s">
        <v>42</v>
      </c>
      <c r="H23" s="5" t="s">
        <v>45</v>
      </c>
      <c r="I23" s="60"/>
      <c r="J23" s="61">
        <f t="shared" ref="J23:K24" si="7">J24</f>
        <v>434.6</v>
      </c>
      <c r="K23" s="61">
        <f t="shared" si="7"/>
        <v>434.6</v>
      </c>
      <c r="L23" s="61">
        <f t="shared" si="5"/>
        <v>100</v>
      </c>
    </row>
    <row r="24" spans="1:12" ht="58.5" customHeight="1">
      <c r="A24" s="63" t="s">
        <v>129</v>
      </c>
      <c r="B24" s="91">
        <v>918</v>
      </c>
      <c r="C24" s="5" t="s">
        <v>19</v>
      </c>
      <c r="D24" s="5" t="s">
        <v>20</v>
      </c>
      <c r="E24" s="5" t="s">
        <v>40</v>
      </c>
      <c r="F24" s="5" t="s">
        <v>28</v>
      </c>
      <c r="G24" s="5" t="s">
        <v>42</v>
      </c>
      <c r="H24" s="5" t="s">
        <v>45</v>
      </c>
      <c r="I24" s="60" t="s">
        <v>131</v>
      </c>
      <c r="J24" s="61">
        <f t="shared" si="7"/>
        <v>434.6</v>
      </c>
      <c r="K24" s="61">
        <f t="shared" si="7"/>
        <v>434.6</v>
      </c>
      <c r="L24" s="61">
        <f t="shared" si="5"/>
        <v>100</v>
      </c>
    </row>
    <row r="25" spans="1:12">
      <c r="A25" s="63" t="s">
        <v>130</v>
      </c>
      <c r="B25" s="91">
        <v>918</v>
      </c>
      <c r="C25" s="5" t="s">
        <v>19</v>
      </c>
      <c r="D25" s="5" t="s">
        <v>20</v>
      </c>
      <c r="E25" s="5" t="s">
        <v>40</v>
      </c>
      <c r="F25" s="5" t="s">
        <v>28</v>
      </c>
      <c r="G25" s="5" t="s">
        <v>42</v>
      </c>
      <c r="H25" s="5" t="s">
        <v>45</v>
      </c>
      <c r="I25" s="60" t="s">
        <v>132</v>
      </c>
      <c r="J25" s="61">
        <v>434.6</v>
      </c>
      <c r="K25" s="61">
        <v>434.6</v>
      </c>
      <c r="L25" s="61">
        <f t="shared" si="5"/>
        <v>100</v>
      </c>
    </row>
    <row r="26" spans="1:12">
      <c r="A26" s="62" t="s">
        <v>46</v>
      </c>
      <c r="B26" s="91">
        <v>918</v>
      </c>
      <c r="C26" s="5" t="s">
        <v>19</v>
      </c>
      <c r="D26" s="5" t="s">
        <v>20</v>
      </c>
      <c r="E26" s="5" t="s">
        <v>40</v>
      </c>
      <c r="F26" s="5" t="s">
        <v>28</v>
      </c>
      <c r="G26" s="5" t="s">
        <v>42</v>
      </c>
      <c r="H26" s="5" t="s">
        <v>47</v>
      </c>
      <c r="I26" s="60"/>
      <c r="J26" s="61">
        <f>J27+J29</f>
        <v>166.3</v>
      </c>
      <c r="K26" s="61">
        <f>K27+K29</f>
        <v>238.1</v>
      </c>
      <c r="L26" s="61">
        <f t="shared" si="5"/>
        <v>143.17498496692721</v>
      </c>
    </row>
    <row r="27" spans="1:12" ht="31.5">
      <c r="A27" s="62" t="s">
        <v>125</v>
      </c>
      <c r="B27" s="91">
        <v>918</v>
      </c>
      <c r="C27" s="5" t="s">
        <v>19</v>
      </c>
      <c r="D27" s="5" t="s">
        <v>20</v>
      </c>
      <c r="E27" s="5" t="s">
        <v>40</v>
      </c>
      <c r="F27" s="5" t="s">
        <v>28</v>
      </c>
      <c r="G27" s="5" t="s">
        <v>42</v>
      </c>
      <c r="H27" s="5" t="s">
        <v>47</v>
      </c>
      <c r="I27" s="60" t="s">
        <v>127</v>
      </c>
      <c r="J27" s="61">
        <f t="shared" ref="J27:K27" si="8">J28</f>
        <v>125</v>
      </c>
      <c r="K27" s="61">
        <f t="shared" si="8"/>
        <v>182.9</v>
      </c>
      <c r="L27" s="61">
        <f t="shared" si="5"/>
        <v>146.32</v>
      </c>
    </row>
    <row r="28" spans="1:12" ht="31.5">
      <c r="A28" s="62" t="s">
        <v>126</v>
      </c>
      <c r="B28" s="91">
        <v>918</v>
      </c>
      <c r="C28" s="5" t="s">
        <v>19</v>
      </c>
      <c r="D28" s="5" t="s">
        <v>20</v>
      </c>
      <c r="E28" s="5" t="s">
        <v>40</v>
      </c>
      <c r="F28" s="5" t="s">
        <v>28</v>
      </c>
      <c r="G28" s="5" t="s">
        <v>42</v>
      </c>
      <c r="H28" s="5" t="s">
        <v>47</v>
      </c>
      <c r="I28" s="4" t="s">
        <v>128</v>
      </c>
      <c r="J28" s="61">
        <v>125</v>
      </c>
      <c r="K28" s="61">
        <v>182.9</v>
      </c>
      <c r="L28" s="61">
        <f t="shared" si="5"/>
        <v>146.32</v>
      </c>
    </row>
    <row r="29" spans="1:12" s="73" customFormat="1">
      <c r="A29" s="67" t="s">
        <v>133</v>
      </c>
      <c r="B29" s="91">
        <v>918</v>
      </c>
      <c r="C29" s="4" t="s">
        <v>19</v>
      </c>
      <c r="D29" s="4" t="s">
        <v>20</v>
      </c>
      <c r="E29" s="5" t="s">
        <v>40</v>
      </c>
      <c r="F29" s="5" t="s">
        <v>28</v>
      </c>
      <c r="G29" s="5" t="s">
        <v>42</v>
      </c>
      <c r="H29" s="5" t="s">
        <v>47</v>
      </c>
      <c r="I29" s="68" t="s">
        <v>134</v>
      </c>
      <c r="J29" s="29">
        <f>J31+J30</f>
        <v>41.3</v>
      </c>
      <c r="K29" s="29">
        <f t="shared" ref="K29" si="9">K31+K30</f>
        <v>55.199999999999996</v>
      </c>
      <c r="L29" s="61">
        <f t="shared" si="5"/>
        <v>133.65617433414045</v>
      </c>
    </row>
    <row r="30" spans="1:12" s="73" customFormat="1">
      <c r="A30" s="67" t="s">
        <v>194</v>
      </c>
      <c r="B30" s="91">
        <v>918</v>
      </c>
      <c r="C30" s="4" t="s">
        <v>19</v>
      </c>
      <c r="D30" s="4" t="s">
        <v>20</v>
      </c>
      <c r="E30" s="5" t="s">
        <v>40</v>
      </c>
      <c r="F30" s="5" t="s">
        <v>28</v>
      </c>
      <c r="G30" s="5" t="s">
        <v>42</v>
      </c>
      <c r="H30" s="5" t="s">
        <v>47</v>
      </c>
      <c r="I30" s="68" t="s">
        <v>195</v>
      </c>
      <c r="J30" s="29">
        <v>0</v>
      </c>
      <c r="K30" s="29">
        <v>13.9</v>
      </c>
      <c r="L30" s="61" t="e">
        <f t="shared" si="5"/>
        <v>#DIV/0!</v>
      </c>
    </row>
    <row r="31" spans="1:12" s="73" customFormat="1">
      <c r="A31" s="67" t="s">
        <v>136</v>
      </c>
      <c r="B31" s="91">
        <v>918</v>
      </c>
      <c r="C31" s="4" t="s">
        <v>19</v>
      </c>
      <c r="D31" s="4" t="s">
        <v>20</v>
      </c>
      <c r="E31" s="4" t="s">
        <v>40</v>
      </c>
      <c r="F31" s="5" t="s">
        <v>28</v>
      </c>
      <c r="G31" s="5" t="s">
        <v>42</v>
      </c>
      <c r="H31" s="5" t="s">
        <v>47</v>
      </c>
      <c r="I31" s="68" t="s">
        <v>137</v>
      </c>
      <c r="J31" s="29">
        <v>41.3</v>
      </c>
      <c r="K31" s="29">
        <v>41.3</v>
      </c>
      <c r="L31" s="61">
        <f t="shared" si="5"/>
        <v>100</v>
      </c>
    </row>
    <row r="32" spans="1:12" s="73" customFormat="1" ht="35.25" customHeight="1">
      <c r="A32" s="6" t="s">
        <v>175</v>
      </c>
      <c r="B32" s="91">
        <v>918</v>
      </c>
      <c r="C32" s="112" t="s">
        <v>19</v>
      </c>
      <c r="D32" s="112" t="s">
        <v>20</v>
      </c>
      <c r="E32" s="111" t="s">
        <v>40</v>
      </c>
      <c r="F32" s="110" t="s">
        <v>28</v>
      </c>
      <c r="G32" s="110" t="s">
        <v>42</v>
      </c>
      <c r="H32" s="110" t="s">
        <v>176</v>
      </c>
      <c r="I32" s="113"/>
      <c r="J32" s="29">
        <f>J33+J35+J37</f>
        <v>336.6</v>
      </c>
      <c r="K32" s="29">
        <f t="shared" ref="K32" si="10">K33+K35+K37</f>
        <v>336.6</v>
      </c>
      <c r="L32" s="61">
        <f t="shared" si="5"/>
        <v>100</v>
      </c>
    </row>
    <row r="33" spans="1:12" s="73" customFormat="1" ht="47.25">
      <c r="A33" s="109" t="s">
        <v>129</v>
      </c>
      <c r="B33" s="91">
        <v>918</v>
      </c>
      <c r="C33" s="112" t="s">
        <v>19</v>
      </c>
      <c r="D33" s="112" t="s">
        <v>20</v>
      </c>
      <c r="E33" s="111" t="s">
        <v>40</v>
      </c>
      <c r="F33" s="110" t="s">
        <v>28</v>
      </c>
      <c r="G33" s="110" t="s">
        <v>42</v>
      </c>
      <c r="H33" s="110" t="s">
        <v>176</v>
      </c>
      <c r="I33" s="113" t="s">
        <v>131</v>
      </c>
      <c r="J33" s="29">
        <f>J34</f>
        <v>275.39999999999998</v>
      </c>
      <c r="K33" s="29">
        <f t="shared" ref="K33" si="11">K34</f>
        <v>275.39999999999998</v>
      </c>
      <c r="L33" s="61">
        <f t="shared" si="5"/>
        <v>100</v>
      </c>
    </row>
    <row r="34" spans="1:12" s="73" customFormat="1">
      <c r="A34" s="109" t="s">
        <v>130</v>
      </c>
      <c r="B34" s="91">
        <v>918</v>
      </c>
      <c r="C34" s="112" t="s">
        <v>19</v>
      </c>
      <c r="D34" s="112" t="s">
        <v>20</v>
      </c>
      <c r="E34" s="111" t="s">
        <v>40</v>
      </c>
      <c r="F34" s="110" t="s">
        <v>28</v>
      </c>
      <c r="G34" s="110" t="s">
        <v>42</v>
      </c>
      <c r="H34" s="110" t="s">
        <v>176</v>
      </c>
      <c r="I34" s="113" t="s">
        <v>132</v>
      </c>
      <c r="J34" s="29">
        <f>250.6+24.8</f>
        <v>275.39999999999998</v>
      </c>
      <c r="K34" s="29">
        <v>275.39999999999998</v>
      </c>
      <c r="L34" s="61">
        <f t="shared" si="5"/>
        <v>100</v>
      </c>
    </row>
    <row r="35" spans="1:12" s="73" customFormat="1" ht="31.5">
      <c r="A35" s="62" t="s">
        <v>125</v>
      </c>
      <c r="B35" s="91">
        <v>918</v>
      </c>
      <c r="C35" s="112" t="s">
        <v>19</v>
      </c>
      <c r="D35" s="112" t="s">
        <v>20</v>
      </c>
      <c r="E35" s="111" t="s">
        <v>40</v>
      </c>
      <c r="F35" s="110" t="s">
        <v>28</v>
      </c>
      <c r="G35" s="110" t="s">
        <v>42</v>
      </c>
      <c r="H35" s="110" t="s">
        <v>176</v>
      </c>
      <c r="I35" s="113" t="s">
        <v>127</v>
      </c>
      <c r="J35" s="29">
        <f>J36</f>
        <v>47.6</v>
      </c>
      <c r="K35" s="29">
        <f t="shared" ref="K35" si="12">K36</f>
        <v>47.6</v>
      </c>
      <c r="L35" s="61">
        <f t="shared" si="5"/>
        <v>100</v>
      </c>
    </row>
    <row r="36" spans="1:12" s="73" customFormat="1" ht="31.5">
      <c r="A36" s="62" t="s">
        <v>126</v>
      </c>
      <c r="B36" s="91">
        <v>918</v>
      </c>
      <c r="C36" s="112" t="s">
        <v>19</v>
      </c>
      <c r="D36" s="112" t="s">
        <v>20</v>
      </c>
      <c r="E36" s="111" t="s">
        <v>40</v>
      </c>
      <c r="F36" s="110" t="s">
        <v>28</v>
      </c>
      <c r="G36" s="110" t="s">
        <v>42</v>
      </c>
      <c r="H36" s="110" t="s">
        <v>176</v>
      </c>
      <c r="I36" s="113" t="s">
        <v>128</v>
      </c>
      <c r="J36" s="29">
        <f>89.5-41.9</f>
        <v>47.6</v>
      </c>
      <c r="K36" s="29">
        <v>47.6</v>
      </c>
      <c r="L36" s="61">
        <f t="shared" si="5"/>
        <v>100</v>
      </c>
    </row>
    <row r="37" spans="1:12" s="73" customFormat="1">
      <c r="A37" s="67" t="s">
        <v>133</v>
      </c>
      <c r="B37" s="91">
        <v>918</v>
      </c>
      <c r="C37" s="112" t="s">
        <v>19</v>
      </c>
      <c r="D37" s="112" t="s">
        <v>20</v>
      </c>
      <c r="E37" s="111" t="s">
        <v>40</v>
      </c>
      <c r="F37" s="110" t="s">
        <v>28</v>
      </c>
      <c r="G37" s="110" t="s">
        <v>42</v>
      </c>
      <c r="H37" s="110" t="s">
        <v>176</v>
      </c>
      <c r="I37" s="113" t="s">
        <v>134</v>
      </c>
      <c r="J37" s="29">
        <f>J38</f>
        <v>13.6</v>
      </c>
      <c r="K37" s="29">
        <f t="shared" ref="K37" si="13">K38</f>
        <v>13.6</v>
      </c>
      <c r="L37" s="61">
        <f t="shared" si="5"/>
        <v>100</v>
      </c>
    </row>
    <row r="38" spans="1:12" s="73" customFormat="1">
      <c r="A38" s="67" t="s">
        <v>136</v>
      </c>
      <c r="B38" s="91">
        <v>918</v>
      </c>
      <c r="C38" s="112" t="s">
        <v>19</v>
      </c>
      <c r="D38" s="112" t="s">
        <v>20</v>
      </c>
      <c r="E38" s="111" t="s">
        <v>40</v>
      </c>
      <c r="F38" s="110" t="s">
        <v>28</v>
      </c>
      <c r="G38" s="110" t="s">
        <v>42</v>
      </c>
      <c r="H38" s="110" t="s">
        <v>176</v>
      </c>
      <c r="I38" s="113" t="s">
        <v>137</v>
      </c>
      <c r="J38" s="29">
        <v>13.6</v>
      </c>
      <c r="K38" s="29">
        <v>13.6</v>
      </c>
      <c r="L38" s="61">
        <f t="shared" si="5"/>
        <v>100</v>
      </c>
    </row>
    <row r="39" spans="1:12" s="94" customFormat="1" ht="31.5">
      <c r="A39" s="59" t="s">
        <v>153</v>
      </c>
      <c r="B39" s="91">
        <v>918</v>
      </c>
      <c r="C39" s="4" t="s">
        <v>19</v>
      </c>
      <c r="D39" s="4" t="s">
        <v>20</v>
      </c>
      <c r="E39" s="60">
        <v>89</v>
      </c>
      <c r="F39" s="5"/>
      <c r="G39" s="5"/>
      <c r="H39" s="5"/>
      <c r="I39" s="69"/>
      <c r="J39" s="61">
        <f>J40</f>
        <v>0.1</v>
      </c>
      <c r="K39" s="61">
        <f t="shared" ref="K39:K42" si="14">K40</f>
        <v>0.1</v>
      </c>
      <c r="L39" s="61">
        <f t="shared" si="5"/>
        <v>100</v>
      </c>
    </row>
    <row r="40" spans="1:12" s="94" customFormat="1" ht="47.25">
      <c r="A40" s="59" t="s">
        <v>154</v>
      </c>
      <c r="B40" s="91">
        <v>918</v>
      </c>
      <c r="C40" s="4" t="s">
        <v>19</v>
      </c>
      <c r="D40" s="4" t="s">
        <v>20</v>
      </c>
      <c r="E40" s="60">
        <v>89</v>
      </c>
      <c r="F40" s="5" t="s">
        <v>27</v>
      </c>
      <c r="G40" s="5"/>
      <c r="H40" s="5"/>
      <c r="I40" s="69"/>
      <c r="J40" s="61">
        <f>J41</f>
        <v>0.1</v>
      </c>
      <c r="K40" s="61">
        <f t="shared" si="14"/>
        <v>0.1</v>
      </c>
      <c r="L40" s="61">
        <f t="shared" si="5"/>
        <v>100</v>
      </c>
    </row>
    <row r="41" spans="1:12" s="94" customFormat="1" ht="78.75">
      <c r="A41" s="71" t="s">
        <v>155</v>
      </c>
      <c r="B41" s="91">
        <v>918</v>
      </c>
      <c r="C41" s="4" t="s">
        <v>19</v>
      </c>
      <c r="D41" s="4" t="s">
        <v>20</v>
      </c>
      <c r="E41" s="60">
        <v>89</v>
      </c>
      <c r="F41" s="5" t="s">
        <v>27</v>
      </c>
      <c r="G41" s="5" t="s">
        <v>42</v>
      </c>
      <c r="H41" s="5" t="s">
        <v>49</v>
      </c>
      <c r="I41" s="69"/>
      <c r="J41" s="61">
        <f>J42</f>
        <v>0.1</v>
      </c>
      <c r="K41" s="61">
        <f t="shared" si="14"/>
        <v>0.1</v>
      </c>
      <c r="L41" s="61">
        <f t="shared" si="5"/>
        <v>100</v>
      </c>
    </row>
    <row r="42" spans="1:12" s="94" customFormat="1" ht="18" customHeight="1">
      <c r="A42" s="62" t="s">
        <v>125</v>
      </c>
      <c r="B42" s="91">
        <v>918</v>
      </c>
      <c r="C42" s="4" t="s">
        <v>19</v>
      </c>
      <c r="D42" s="4" t="s">
        <v>20</v>
      </c>
      <c r="E42" s="60" t="s">
        <v>54</v>
      </c>
      <c r="F42" s="5" t="s">
        <v>27</v>
      </c>
      <c r="G42" s="5" t="s">
        <v>42</v>
      </c>
      <c r="H42" s="5" t="s">
        <v>49</v>
      </c>
      <c r="I42" s="69" t="s">
        <v>127</v>
      </c>
      <c r="J42" s="61">
        <f>J43</f>
        <v>0.1</v>
      </c>
      <c r="K42" s="61">
        <f t="shared" si="14"/>
        <v>0.1</v>
      </c>
      <c r="L42" s="61">
        <f t="shared" si="5"/>
        <v>100</v>
      </c>
    </row>
    <row r="43" spans="1:12" s="94" customFormat="1" ht="35.25" customHeight="1">
      <c r="A43" s="62" t="s">
        <v>126</v>
      </c>
      <c r="B43" s="91">
        <v>918</v>
      </c>
      <c r="C43" s="4" t="s">
        <v>19</v>
      </c>
      <c r="D43" s="4" t="s">
        <v>20</v>
      </c>
      <c r="E43" s="60" t="s">
        <v>54</v>
      </c>
      <c r="F43" s="5" t="s">
        <v>27</v>
      </c>
      <c r="G43" s="5" t="s">
        <v>42</v>
      </c>
      <c r="H43" s="5" t="s">
        <v>49</v>
      </c>
      <c r="I43" s="69" t="s">
        <v>128</v>
      </c>
      <c r="J43" s="61">
        <v>0.1</v>
      </c>
      <c r="K43" s="61">
        <v>0.1</v>
      </c>
      <c r="L43" s="61">
        <f t="shared" si="5"/>
        <v>100</v>
      </c>
    </row>
    <row r="44" spans="1:12">
      <c r="A44" s="58" t="s">
        <v>50</v>
      </c>
      <c r="B44" s="91">
        <v>918</v>
      </c>
      <c r="C44" s="5" t="s">
        <v>19</v>
      </c>
      <c r="D44" s="5" t="s">
        <v>51</v>
      </c>
      <c r="E44" s="5"/>
      <c r="F44" s="85"/>
      <c r="G44" s="85"/>
      <c r="H44" s="72"/>
      <c r="I44" s="72"/>
      <c r="J44" s="61">
        <f>J45</f>
        <v>1</v>
      </c>
      <c r="K44" s="61">
        <f t="shared" ref="K44:K48" si="15">K45</f>
        <v>0</v>
      </c>
      <c r="L44" s="61">
        <f t="shared" si="5"/>
        <v>0</v>
      </c>
    </row>
    <row r="45" spans="1:12" ht="31.5">
      <c r="A45" s="95" t="s">
        <v>153</v>
      </c>
      <c r="B45" s="91">
        <v>918</v>
      </c>
      <c r="C45" s="5" t="s">
        <v>19</v>
      </c>
      <c r="D45" s="5" t="s">
        <v>51</v>
      </c>
      <c r="E45" s="60">
        <v>89</v>
      </c>
      <c r="F45" s="5"/>
      <c r="G45" s="5"/>
      <c r="H45" s="72"/>
      <c r="I45" s="72"/>
      <c r="J45" s="61">
        <f>J46</f>
        <v>1</v>
      </c>
      <c r="K45" s="61">
        <f t="shared" si="15"/>
        <v>0</v>
      </c>
      <c r="L45" s="61">
        <f t="shared" si="5"/>
        <v>0</v>
      </c>
    </row>
    <row r="46" spans="1:12" ht="47.25">
      <c r="A46" s="96" t="s">
        <v>154</v>
      </c>
      <c r="B46" s="91">
        <v>918</v>
      </c>
      <c r="C46" s="5" t="s">
        <v>19</v>
      </c>
      <c r="D46" s="5" t="s">
        <v>51</v>
      </c>
      <c r="E46" s="60">
        <v>89</v>
      </c>
      <c r="F46" s="5" t="s">
        <v>27</v>
      </c>
      <c r="G46" s="5"/>
      <c r="H46" s="72"/>
      <c r="I46" s="72"/>
      <c r="J46" s="61">
        <f>J47</f>
        <v>1</v>
      </c>
      <c r="K46" s="61">
        <f t="shared" si="15"/>
        <v>0</v>
      </c>
      <c r="L46" s="61">
        <f t="shared" si="5"/>
        <v>0</v>
      </c>
    </row>
    <row r="47" spans="1:12" ht="31.5">
      <c r="A47" s="62" t="s">
        <v>135</v>
      </c>
      <c r="B47" s="91">
        <v>918</v>
      </c>
      <c r="C47" s="5" t="s">
        <v>19</v>
      </c>
      <c r="D47" s="5" t="s">
        <v>51</v>
      </c>
      <c r="E47" s="60">
        <v>89</v>
      </c>
      <c r="F47" s="5" t="s">
        <v>27</v>
      </c>
      <c r="G47" s="5" t="s">
        <v>42</v>
      </c>
      <c r="H47" s="5" t="s">
        <v>52</v>
      </c>
      <c r="I47" s="72"/>
      <c r="J47" s="61">
        <f>J48</f>
        <v>1</v>
      </c>
      <c r="K47" s="61">
        <f t="shared" si="15"/>
        <v>0</v>
      </c>
      <c r="L47" s="61">
        <f t="shared" si="5"/>
        <v>0</v>
      </c>
    </row>
    <row r="48" spans="1:12">
      <c r="A48" s="67" t="s">
        <v>133</v>
      </c>
      <c r="B48" s="91">
        <v>918</v>
      </c>
      <c r="C48" s="5" t="s">
        <v>19</v>
      </c>
      <c r="D48" s="5" t="s">
        <v>51</v>
      </c>
      <c r="E48" s="60">
        <v>89</v>
      </c>
      <c r="F48" s="5" t="s">
        <v>27</v>
      </c>
      <c r="G48" s="5" t="s">
        <v>42</v>
      </c>
      <c r="H48" s="5" t="s">
        <v>52</v>
      </c>
      <c r="I48" s="72" t="s">
        <v>134</v>
      </c>
      <c r="J48" s="61">
        <f>J49</f>
        <v>1</v>
      </c>
      <c r="K48" s="61">
        <f t="shared" si="15"/>
        <v>0</v>
      </c>
      <c r="L48" s="61">
        <f t="shared" si="5"/>
        <v>0</v>
      </c>
    </row>
    <row r="49" spans="1:12" ht="17.25" customHeight="1">
      <c r="A49" s="62" t="s">
        <v>53</v>
      </c>
      <c r="B49" s="91">
        <v>918</v>
      </c>
      <c r="C49" s="5" t="s">
        <v>19</v>
      </c>
      <c r="D49" s="5" t="s">
        <v>51</v>
      </c>
      <c r="E49" s="5" t="s">
        <v>54</v>
      </c>
      <c r="F49" s="5" t="s">
        <v>27</v>
      </c>
      <c r="G49" s="5" t="s">
        <v>42</v>
      </c>
      <c r="H49" s="5" t="s">
        <v>52</v>
      </c>
      <c r="I49" s="72" t="s">
        <v>55</v>
      </c>
      <c r="J49" s="61">
        <v>1</v>
      </c>
      <c r="K49" s="61">
        <v>0</v>
      </c>
      <c r="L49" s="61">
        <f t="shared" si="5"/>
        <v>0</v>
      </c>
    </row>
    <row r="50" spans="1:12">
      <c r="A50" s="58" t="s">
        <v>66</v>
      </c>
      <c r="B50" s="91">
        <v>918</v>
      </c>
      <c r="C50" s="5" t="s">
        <v>33</v>
      </c>
      <c r="D50" s="5"/>
      <c r="E50" s="72"/>
      <c r="F50" s="5"/>
      <c r="G50" s="5"/>
      <c r="H50" s="5"/>
      <c r="I50" s="88"/>
      <c r="J50" s="61">
        <f>J51</f>
        <v>86.800000000000011</v>
      </c>
      <c r="K50" s="61">
        <f>K51</f>
        <v>86.800000000000011</v>
      </c>
      <c r="L50" s="61">
        <f t="shared" si="5"/>
        <v>100</v>
      </c>
    </row>
    <row r="51" spans="1:12">
      <c r="A51" s="64" t="s">
        <v>67</v>
      </c>
      <c r="B51" s="91">
        <v>918</v>
      </c>
      <c r="C51" s="68" t="s">
        <v>33</v>
      </c>
      <c r="D51" s="68" t="s">
        <v>34</v>
      </c>
      <c r="E51" s="60"/>
      <c r="F51" s="4"/>
      <c r="G51" s="4"/>
      <c r="H51" s="4"/>
      <c r="I51" s="80"/>
      <c r="J51" s="61">
        <f>J54</f>
        <v>86.800000000000011</v>
      </c>
      <c r="K51" s="61">
        <f>K54</f>
        <v>86.800000000000011</v>
      </c>
      <c r="L51" s="61">
        <f t="shared" si="5"/>
        <v>100</v>
      </c>
    </row>
    <row r="52" spans="1:12" ht="31.5">
      <c r="A52" s="95" t="s">
        <v>153</v>
      </c>
      <c r="B52" s="91">
        <v>918</v>
      </c>
      <c r="C52" s="68" t="s">
        <v>33</v>
      </c>
      <c r="D52" s="68" t="s">
        <v>34</v>
      </c>
      <c r="E52" s="4">
        <v>89</v>
      </c>
      <c r="F52" s="4"/>
      <c r="G52" s="4"/>
      <c r="H52" s="4"/>
      <c r="I52" s="80"/>
      <c r="J52" s="61">
        <f t="shared" ref="J52:K53" si="16">J53</f>
        <v>86.800000000000011</v>
      </c>
      <c r="K52" s="61">
        <f t="shared" si="16"/>
        <v>86.800000000000011</v>
      </c>
      <c r="L52" s="61">
        <f t="shared" si="5"/>
        <v>100</v>
      </c>
    </row>
    <row r="53" spans="1:12" ht="47.25">
      <c r="A53" s="96" t="s">
        <v>154</v>
      </c>
      <c r="B53" s="91">
        <v>918</v>
      </c>
      <c r="C53" s="68" t="s">
        <v>33</v>
      </c>
      <c r="D53" s="68" t="s">
        <v>34</v>
      </c>
      <c r="E53" s="4">
        <v>89</v>
      </c>
      <c r="F53" s="4">
        <v>1</v>
      </c>
      <c r="G53" s="4"/>
      <c r="H53" s="4"/>
      <c r="I53" s="80"/>
      <c r="J53" s="61">
        <f t="shared" si="16"/>
        <v>86.800000000000011</v>
      </c>
      <c r="K53" s="61">
        <f t="shared" si="16"/>
        <v>86.800000000000011</v>
      </c>
      <c r="L53" s="61">
        <f t="shared" si="5"/>
        <v>100</v>
      </c>
    </row>
    <row r="54" spans="1:12" ht="31.5">
      <c r="A54" s="81" t="s">
        <v>181</v>
      </c>
      <c r="B54" s="91">
        <v>918</v>
      </c>
      <c r="C54" s="68" t="s">
        <v>33</v>
      </c>
      <c r="D54" s="68" t="s">
        <v>34</v>
      </c>
      <c r="E54" s="82">
        <v>89</v>
      </c>
      <c r="F54" s="4">
        <v>1</v>
      </c>
      <c r="G54" s="4" t="s">
        <v>42</v>
      </c>
      <c r="H54" s="4">
        <v>51180</v>
      </c>
      <c r="I54" s="80"/>
      <c r="J54" s="27">
        <f>J55+J57</f>
        <v>86.800000000000011</v>
      </c>
      <c r="K54" s="27">
        <f>K55+K57</f>
        <v>86.800000000000011</v>
      </c>
      <c r="L54" s="61">
        <f t="shared" si="5"/>
        <v>100</v>
      </c>
    </row>
    <row r="55" spans="1:12" ht="47.25">
      <c r="A55" s="63" t="s">
        <v>129</v>
      </c>
      <c r="B55" s="91">
        <v>918</v>
      </c>
      <c r="C55" s="68" t="s">
        <v>33</v>
      </c>
      <c r="D55" s="68" t="s">
        <v>34</v>
      </c>
      <c r="E55" s="82">
        <v>89</v>
      </c>
      <c r="F55" s="4">
        <v>1</v>
      </c>
      <c r="G55" s="4" t="s">
        <v>42</v>
      </c>
      <c r="H55" s="4" t="s">
        <v>68</v>
      </c>
      <c r="I55" s="80" t="s">
        <v>131</v>
      </c>
      <c r="J55" s="27">
        <f>J56</f>
        <v>85.4</v>
      </c>
      <c r="K55" s="27">
        <f>K56</f>
        <v>85.4</v>
      </c>
      <c r="L55" s="61">
        <f t="shared" si="5"/>
        <v>100</v>
      </c>
    </row>
    <row r="56" spans="1:12">
      <c r="A56" s="63" t="s">
        <v>130</v>
      </c>
      <c r="B56" s="91">
        <v>918</v>
      </c>
      <c r="C56" s="68" t="s">
        <v>33</v>
      </c>
      <c r="D56" s="68" t="s">
        <v>34</v>
      </c>
      <c r="E56" s="82">
        <v>89</v>
      </c>
      <c r="F56" s="4">
        <v>1</v>
      </c>
      <c r="G56" s="4" t="s">
        <v>42</v>
      </c>
      <c r="H56" s="4" t="s">
        <v>68</v>
      </c>
      <c r="I56" s="80" t="s">
        <v>132</v>
      </c>
      <c r="J56" s="27">
        <f>82.9+2.5</f>
        <v>85.4</v>
      </c>
      <c r="K56" s="27">
        <v>85.4</v>
      </c>
      <c r="L56" s="61">
        <f t="shared" si="5"/>
        <v>100</v>
      </c>
    </row>
    <row r="57" spans="1:12" ht="18.75" customHeight="1">
      <c r="A57" s="62" t="s">
        <v>125</v>
      </c>
      <c r="B57" s="91">
        <v>918</v>
      </c>
      <c r="C57" s="68" t="s">
        <v>33</v>
      </c>
      <c r="D57" s="68" t="s">
        <v>34</v>
      </c>
      <c r="E57" s="82">
        <v>89</v>
      </c>
      <c r="F57" s="4">
        <v>1</v>
      </c>
      <c r="G57" s="4" t="s">
        <v>42</v>
      </c>
      <c r="H57" s="4">
        <v>51180</v>
      </c>
      <c r="I57" s="80" t="s">
        <v>127</v>
      </c>
      <c r="J57" s="27">
        <f t="shared" ref="J57:K57" si="17">J58</f>
        <v>1.4</v>
      </c>
      <c r="K57" s="27">
        <f t="shared" si="17"/>
        <v>1.4</v>
      </c>
      <c r="L57" s="61">
        <f t="shared" si="5"/>
        <v>100</v>
      </c>
    </row>
    <row r="58" spans="1:12" ht="31.5">
      <c r="A58" s="62" t="s">
        <v>126</v>
      </c>
      <c r="B58" s="91">
        <v>918</v>
      </c>
      <c r="C58" s="68" t="s">
        <v>33</v>
      </c>
      <c r="D58" s="68" t="s">
        <v>34</v>
      </c>
      <c r="E58" s="82">
        <v>89</v>
      </c>
      <c r="F58" s="4">
        <v>1</v>
      </c>
      <c r="G58" s="4" t="s">
        <v>42</v>
      </c>
      <c r="H58" s="4">
        <v>51180</v>
      </c>
      <c r="I58" s="80" t="s">
        <v>128</v>
      </c>
      <c r="J58" s="27">
        <v>1.4</v>
      </c>
      <c r="K58" s="27">
        <v>1.4</v>
      </c>
      <c r="L58" s="61">
        <f t="shared" si="5"/>
        <v>100</v>
      </c>
    </row>
    <row r="59" spans="1:12">
      <c r="A59" s="64" t="s">
        <v>69</v>
      </c>
      <c r="B59" s="91">
        <v>918</v>
      </c>
      <c r="C59" s="68" t="s">
        <v>20</v>
      </c>
      <c r="D59" s="68"/>
      <c r="E59" s="4"/>
      <c r="F59" s="4"/>
      <c r="G59" s="4"/>
      <c r="H59" s="4"/>
      <c r="I59" s="4"/>
      <c r="J59" s="27">
        <f t="shared" ref="J59:K64" si="18">J60</f>
        <v>371.1</v>
      </c>
      <c r="K59" s="27">
        <f t="shared" si="18"/>
        <v>236.9</v>
      </c>
      <c r="L59" s="61">
        <f t="shared" si="5"/>
        <v>63.837240635947182</v>
      </c>
    </row>
    <row r="60" spans="1:12">
      <c r="A60" s="64" t="s">
        <v>70</v>
      </c>
      <c r="B60" s="91">
        <v>918</v>
      </c>
      <c r="C60" s="4" t="s">
        <v>20</v>
      </c>
      <c r="D60" s="4" t="s">
        <v>35</v>
      </c>
      <c r="E60" s="116"/>
      <c r="F60" s="116"/>
      <c r="G60" s="116"/>
      <c r="H60" s="116"/>
      <c r="I60" s="4"/>
      <c r="J60" s="27">
        <f t="shared" si="18"/>
        <v>371.1</v>
      </c>
      <c r="K60" s="27">
        <f t="shared" si="18"/>
        <v>236.9</v>
      </c>
      <c r="L60" s="61">
        <f t="shared" si="5"/>
        <v>63.837240635947182</v>
      </c>
    </row>
    <row r="61" spans="1:12" ht="31.5">
      <c r="A61" s="95" t="s">
        <v>153</v>
      </c>
      <c r="B61" s="91">
        <v>918</v>
      </c>
      <c r="C61" s="5" t="s">
        <v>20</v>
      </c>
      <c r="D61" s="5" t="s">
        <v>35</v>
      </c>
      <c r="E61" s="5" t="s">
        <v>54</v>
      </c>
      <c r="F61" s="5"/>
      <c r="G61" s="5"/>
      <c r="H61" s="5"/>
      <c r="I61" s="4"/>
      <c r="J61" s="27">
        <f>J63</f>
        <v>371.1</v>
      </c>
      <c r="K61" s="27">
        <f>K63</f>
        <v>236.9</v>
      </c>
      <c r="L61" s="61">
        <f t="shared" si="5"/>
        <v>63.837240635947182</v>
      </c>
    </row>
    <row r="62" spans="1:12" ht="47.25">
      <c r="A62" s="96" t="s">
        <v>154</v>
      </c>
      <c r="B62" s="91">
        <v>918</v>
      </c>
      <c r="C62" s="5" t="s">
        <v>20</v>
      </c>
      <c r="D62" s="5" t="s">
        <v>35</v>
      </c>
      <c r="E62" s="5" t="s">
        <v>54</v>
      </c>
      <c r="F62" s="5" t="s">
        <v>27</v>
      </c>
      <c r="G62" s="5"/>
      <c r="H62" s="5"/>
      <c r="I62" s="4"/>
      <c r="J62" s="27">
        <f>J63</f>
        <v>371.1</v>
      </c>
      <c r="K62" s="27">
        <f t="shared" ref="K62" si="19">K63</f>
        <v>236.9</v>
      </c>
      <c r="L62" s="61">
        <f t="shared" si="5"/>
        <v>63.837240635947182</v>
      </c>
    </row>
    <row r="63" spans="1:12" ht="141.75">
      <c r="A63" s="115" t="s">
        <v>193</v>
      </c>
      <c r="B63" s="91">
        <v>918</v>
      </c>
      <c r="C63" s="5" t="s">
        <v>20</v>
      </c>
      <c r="D63" s="5" t="s">
        <v>35</v>
      </c>
      <c r="E63" s="5" t="s">
        <v>54</v>
      </c>
      <c r="F63" s="5" t="s">
        <v>27</v>
      </c>
      <c r="G63" s="5" t="s">
        <v>42</v>
      </c>
      <c r="H63" s="5" t="s">
        <v>71</v>
      </c>
      <c r="I63" s="4"/>
      <c r="J63" s="27">
        <f t="shared" si="18"/>
        <v>371.1</v>
      </c>
      <c r="K63" s="27">
        <f t="shared" si="18"/>
        <v>236.9</v>
      </c>
      <c r="L63" s="61">
        <f t="shared" si="5"/>
        <v>63.837240635947182</v>
      </c>
    </row>
    <row r="64" spans="1:12" ht="18.75" customHeight="1">
      <c r="A64" s="62" t="s">
        <v>125</v>
      </c>
      <c r="B64" s="91">
        <v>918</v>
      </c>
      <c r="C64" s="5" t="s">
        <v>20</v>
      </c>
      <c r="D64" s="5" t="s">
        <v>35</v>
      </c>
      <c r="E64" s="5" t="s">
        <v>54</v>
      </c>
      <c r="F64" s="5" t="s">
        <v>27</v>
      </c>
      <c r="G64" s="5" t="s">
        <v>42</v>
      </c>
      <c r="H64" s="5" t="s">
        <v>71</v>
      </c>
      <c r="I64" s="4" t="s">
        <v>127</v>
      </c>
      <c r="J64" s="27">
        <f t="shared" si="18"/>
        <v>371.1</v>
      </c>
      <c r="K64" s="27">
        <f t="shared" si="18"/>
        <v>236.9</v>
      </c>
      <c r="L64" s="61">
        <f t="shared" si="5"/>
        <v>63.837240635947182</v>
      </c>
    </row>
    <row r="65" spans="1:12" ht="33.75" customHeight="1">
      <c r="A65" s="62" t="s">
        <v>126</v>
      </c>
      <c r="B65" s="91">
        <v>918</v>
      </c>
      <c r="C65" s="5" t="s">
        <v>20</v>
      </c>
      <c r="D65" s="5" t="s">
        <v>35</v>
      </c>
      <c r="E65" s="5" t="s">
        <v>54</v>
      </c>
      <c r="F65" s="5" t="s">
        <v>27</v>
      </c>
      <c r="G65" s="5" t="s">
        <v>42</v>
      </c>
      <c r="H65" s="5" t="s">
        <v>71</v>
      </c>
      <c r="I65" s="4" t="s">
        <v>128</v>
      </c>
      <c r="J65" s="27">
        <v>371.1</v>
      </c>
      <c r="K65" s="27">
        <v>236.9</v>
      </c>
      <c r="L65" s="61">
        <f t="shared" si="5"/>
        <v>63.837240635947182</v>
      </c>
    </row>
    <row r="66" spans="1:12">
      <c r="A66" s="64" t="s">
        <v>23</v>
      </c>
      <c r="B66" s="91">
        <v>918</v>
      </c>
      <c r="C66" s="4" t="s">
        <v>22</v>
      </c>
      <c r="D66" s="4"/>
      <c r="E66" s="4"/>
      <c r="F66" s="4"/>
      <c r="G66" s="4"/>
      <c r="H66" s="28"/>
      <c r="I66" s="28"/>
      <c r="J66" s="29">
        <f>J67+J73</f>
        <v>109.91</v>
      </c>
      <c r="K66" s="29">
        <f>K67+K73</f>
        <v>98.5</v>
      </c>
      <c r="L66" s="61">
        <f t="shared" si="5"/>
        <v>89.618779001000831</v>
      </c>
    </row>
    <row r="67" spans="1:12">
      <c r="A67" s="64" t="s">
        <v>72</v>
      </c>
      <c r="B67" s="91">
        <v>918</v>
      </c>
      <c r="C67" s="4" t="s">
        <v>22</v>
      </c>
      <c r="D67" s="4" t="s">
        <v>33</v>
      </c>
      <c r="E67" s="4"/>
      <c r="F67" s="4"/>
      <c r="G67" s="4"/>
      <c r="H67" s="28"/>
      <c r="I67" s="28"/>
      <c r="J67" s="29">
        <f>J68</f>
        <v>32.71</v>
      </c>
      <c r="K67" s="29">
        <f t="shared" ref="K67" si="20">K68</f>
        <v>32.700000000000003</v>
      </c>
      <c r="L67" s="61">
        <f t="shared" si="5"/>
        <v>99.969428309385506</v>
      </c>
    </row>
    <row r="68" spans="1:12" ht="31.5">
      <c r="A68" s="95" t="s">
        <v>153</v>
      </c>
      <c r="B68" s="91">
        <v>918</v>
      </c>
      <c r="C68" s="4" t="s">
        <v>22</v>
      </c>
      <c r="D68" s="4" t="s">
        <v>33</v>
      </c>
      <c r="E68" s="4" t="s">
        <v>54</v>
      </c>
      <c r="F68" s="4"/>
      <c r="G68" s="4"/>
      <c r="H68" s="8"/>
      <c r="I68" s="114"/>
      <c r="J68" s="29">
        <f>J69</f>
        <v>32.71</v>
      </c>
      <c r="K68" s="29">
        <f t="shared" ref="K68:K69" si="21">K69</f>
        <v>32.700000000000003</v>
      </c>
      <c r="L68" s="61">
        <f t="shared" si="5"/>
        <v>99.969428309385506</v>
      </c>
    </row>
    <row r="69" spans="1:12" ht="47.25">
      <c r="A69" s="96" t="s">
        <v>154</v>
      </c>
      <c r="B69" s="91">
        <v>918</v>
      </c>
      <c r="C69" s="4" t="s">
        <v>22</v>
      </c>
      <c r="D69" s="4" t="s">
        <v>33</v>
      </c>
      <c r="E69" s="4" t="s">
        <v>54</v>
      </c>
      <c r="F69" s="4" t="s">
        <v>27</v>
      </c>
      <c r="G69" s="4"/>
      <c r="H69" s="8"/>
      <c r="I69" s="114"/>
      <c r="J69" s="29">
        <f>J70</f>
        <v>32.71</v>
      </c>
      <c r="K69" s="29">
        <f t="shared" si="21"/>
        <v>32.700000000000003</v>
      </c>
      <c r="L69" s="61">
        <f t="shared" si="5"/>
        <v>99.969428309385506</v>
      </c>
    </row>
    <row r="70" spans="1:12" ht="63.6" customHeight="1">
      <c r="A70" s="7" t="s">
        <v>192</v>
      </c>
      <c r="B70" s="91">
        <v>918</v>
      </c>
      <c r="C70" s="4" t="s">
        <v>22</v>
      </c>
      <c r="D70" s="4" t="s">
        <v>33</v>
      </c>
      <c r="E70" s="4">
        <v>89</v>
      </c>
      <c r="F70" s="4">
        <v>1</v>
      </c>
      <c r="G70" s="4" t="s">
        <v>42</v>
      </c>
      <c r="H70" s="4" t="s">
        <v>73</v>
      </c>
      <c r="I70" s="80"/>
      <c r="J70" s="29">
        <f t="shared" ref="J70:K71" si="22">J71</f>
        <v>32.71</v>
      </c>
      <c r="K70" s="29">
        <f t="shared" si="22"/>
        <v>32.700000000000003</v>
      </c>
      <c r="L70" s="61">
        <f t="shared" si="5"/>
        <v>99.969428309385506</v>
      </c>
    </row>
    <row r="71" spans="1:12" ht="19.5" customHeight="1">
      <c r="A71" s="62" t="s">
        <v>125</v>
      </c>
      <c r="B71" s="91">
        <v>918</v>
      </c>
      <c r="C71" s="4" t="s">
        <v>22</v>
      </c>
      <c r="D71" s="4" t="s">
        <v>33</v>
      </c>
      <c r="E71" s="4">
        <v>89</v>
      </c>
      <c r="F71" s="4">
        <v>1</v>
      </c>
      <c r="G71" s="4" t="s">
        <v>42</v>
      </c>
      <c r="H71" s="4" t="s">
        <v>73</v>
      </c>
      <c r="I71" s="80" t="s">
        <v>127</v>
      </c>
      <c r="J71" s="29">
        <f t="shared" si="22"/>
        <v>32.71</v>
      </c>
      <c r="K71" s="29">
        <f t="shared" si="22"/>
        <v>32.700000000000003</v>
      </c>
      <c r="L71" s="61">
        <f t="shared" si="5"/>
        <v>99.969428309385506</v>
      </c>
    </row>
    <row r="72" spans="1:12" ht="31.5">
      <c r="A72" s="62" t="s">
        <v>126</v>
      </c>
      <c r="B72" s="91">
        <v>918</v>
      </c>
      <c r="C72" s="4" t="s">
        <v>22</v>
      </c>
      <c r="D72" s="4" t="s">
        <v>33</v>
      </c>
      <c r="E72" s="4">
        <v>89</v>
      </c>
      <c r="F72" s="4">
        <v>1</v>
      </c>
      <c r="G72" s="4" t="s">
        <v>42</v>
      </c>
      <c r="H72" s="4" t="s">
        <v>73</v>
      </c>
      <c r="I72" s="80" t="s">
        <v>128</v>
      </c>
      <c r="J72" s="29">
        <f>0.4+25+7.31</f>
        <v>32.71</v>
      </c>
      <c r="K72" s="29">
        <v>32.700000000000003</v>
      </c>
      <c r="L72" s="61">
        <f t="shared" si="5"/>
        <v>99.969428309385506</v>
      </c>
    </row>
    <row r="73" spans="1:12">
      <c r="A73" s="64" t="s">
        <v>74</v>
      </c>
      <c r="B73" s="91">
        <v>918</v>
      </c>
      <c r="C73" s="4" t="s">
        <v>22</v>
      </c>
      <c r="D73" s="4" t="s">
        <v>34</v>
      </c>
      <c r="E73" s="4"/>
      <c r="F73" s="4"/>
      <c r="G73" s="85"/>
      <c r="H73" s="28"/>
      <c r="I73" s="28"/>
      <c r="J73" s="29">
        <f>J74</f>
        <v>77.2</v>
      </c>
      <c r="K73" s="29">
        <f>K74</f>
        <v>65.8</v>
      </c>
      <c r="L73" s="61">
        <f t="shared" si="5"/>
        <v>85.233160621761655</v>
      </c>
    </row>
    <row r="74" spans="1:12" ht="31.5">
      <c r="A74" s="95" t="s">
        <v>153</v>
      </c>
      <c r="B74" s="91">
        <v>918</v>
      </c>
      <c r="C74" s="4" t="s">
        <v>22</v>
      </c>
      <c r="D74" s="4" t="s">
        <v>34</v>
      </c>
      <c r="E74" s="4" t="s">
        <v>54</v>
      </c>
      <c r="F74" s="4"/>
      <c r="G74" s="85"/>
      <c r="H74" s="28"/>
      <c r="I74" s="28"/>
      <c r="J74" s="29">
        <f>J75</f>
        <v>77.2</v>
      </c>
      <c r="K74" s="29">
        <f t="shared" ref="K74" si="23">K75</f>
        <v>65.8</v>
      </c>
      <c r="L74" s="61">
        <f t="shared" si="5"/>
        <v>85.233160621761655</v>
      </c>
    </row>
    <row r="75" spans="1:12" ht="47.25">
      <c r="A75" s="96" t="s">
        <v>154</v>
      </c>
      <c r="B75" s="91">
        <v>918</v>
      </c>
      <c r="C75" s="4" t="s">
        <v>22</v>
      </c>
      <c r="D75" s="4" t="s">
        <v>34</v>
      </c>
      <c r="E75" s="4" t="s">
        <v>54</v>
      </c>
      <c r="F75" s="8">
        <v>1</v>
      </c>
      <c r="G75" s="85"/>
      <c r="H75" s="28"/>
      <c r="I75" s="28"/>
      <c r="J75" s="29">
        <f>J76+J79</f>
        <v>77.2</v>
      </c>
      <c r="K75" s="29">
        <f t="shared" ref="K75" si="24">K76+K79</f>
        <v>65.8</v>
      </c>
      <c r="L75" s="61">
        <f t="shared" si="5"/>
        <v>85.233160621761655</v>
      </c>
    </row>
    <row r="76" spans="1:12">
      <c r="A76" s="62" t="s">
        <v>75</v>
      </c>
      <c r="B76" s="91">
        <v>918</v>
      </c>
      <c r="C76" s="4" t="s">
        <v>22</v>
      </c>
      <c r="D76" s="4" t="s">
        <v>34</v>
      </c>
      <c r="E76" s="4" t="s">
        <v>54</v>
      </c>
      <c r="F76" s="8">
        <v>1</v>
      </c>
      <c r="G76" s="5" t="s">
        <v>42</v>
      </c>
      <c r="H76" s="8">
        <v>43010</v>
      </c>
      <c r="I76" s="28"/>
      <c r="J76" s="29">
        <f>J77</f>
        <v>77.2</v>
      </c>
      <c r="K76" s="29">
        <f t="shared" ref="K76:K77" si="25">K77</f>
        <v>65.8</v>
      </c>
      <c r="L76" s="61">
        <f t="shared" si="5"/>
        <v>85.233160621761655</v>
      </c>
    </row>
    <row r="77" spans="1:12" ht="17.25" customHeight="1">
      <c r="A77" s="62" t="s">
        <v>125</v>
      </c>
      <c r="B77" s="91">
        <v>918</v>
      </c>
      <c r="C77" s="4" t="s">
        <v>22</v>
      </c>
      <c r="D77" s="4" t="s">
        <v>34</v>
      </c>
      <c r="E77" s="4" t="s">
        <v>54</v>
      </c>
      <c r="F77" s="8">
        <v>1</v>
      </c>
      <c r="G77" s="5" t="s">
        <v>42</v>
      </c>
      <c r="H77" s="8">
        <v>43010</v>
      </c>
      <c r="I77" s="8">
        <v>200</v>
      </c>
      <c r="J77" s="29">
        <f>J78</f>
        <v>77.2</v>
      </c>
      <c r="K77" s="29">
        <f t="shared" si="25"/>
        <v>65.8</v>
      </c>
      <c r="L77" s="61">
        <f t="shared" si="5"/>
        <v>85.233160621761655</v>
      </c>
    </row>
    <row r="78" spans="1:12" ht="31.5">
      <c r="A78" s="62" t="s">
        <v>126</v>
      </c>
      <c r="B78" s="91">
        <v>918</v>
      </c>
      <c r="C78" s="4" t="s">
        <v>22</v>
      </c>
      <c r="D78" s="4" t="s">
        <v>34</v>
      </c>
      <c r="E78" s="4" t="s">
        <v>54</v>
      </c>
      <c r="F78" s="8">
        <v>1</v>
      </c>
      <c r="G78" s="5" t="s">
        <v>42</v>
      </c>
      <c r="H78" s="8">
        <v>43010</v>
      </c>
      <c r="I78" s="8">
        <v>240</v>
      </c>
      <c r="J78" s="29">
        <v>77.2</v>
      </c>
      <c r="K78" s="29">
        <v>65.8</v>
      </c>
      <c r="L78" s="61">
        <f t="shared" si="5"/>
        <v>85.233160621761655</v>
      </c>
    </row>
    <row r="79" spans="1:12" ht="19.5" customHeight="1">
      <c r="A79" s="62" t="s">
        <v>159</v>
      </c>
      <c r="B79" s="91">
        <v>918</v>
      </c>
      <c r="C79" s="4" t="s">
        <v>22</v>
      </c>
      <c r="D79" s="4" t="s">
        <v>34</v>
      </c>
      <c r="E79" s="4" t="s">
        <v>54</v>
      </c>
      <c r="F79" s="8">
        <v>1</v>
      </c>
      <c r="G79" s="5" t="s">
        <v>42</v>
      </c>
      <c r="H79" s="8">
        <v>43040</v>
      </c>
      <c r="I79" s="28"/>
      <c r="J79" s="29">
        <f>J80</f>
        <v>0</v>
      </c>
      <c r="K79" s="29">
        <f t="shared" ref="K79:K80" si="26">K80</f>
        <v>0</v>
      </c>
      <c r="L79" s="61"/>
    </row>
    <row r="80" spans="1:12" ht="16.5" customHeight="1">
      <c r="A80" s="62" t="s">
        <v>125</v>
      </c>
      <c r="B80" s="91">
        <v>918</v>
      </c>
      <c r="C80" s="4" t="s">
        <v>22</v>
      </c>
      <c r="D80" s="4" t="s">
        <v>34</v>
      </c>
      <c r="E80" s="4" t="s">
        <v>54</v>
      </c>
      <c r="F80" s="8">
        <v>1</v>
      </c>
      <c r="G80" s="5" t="s">
        <v>42</v>
      </c>
      <c r="H80" s="8">
        <v>43040</v>
      </c>
      <c r="I80" s="8">
        <v>200</v>
      </c>
      <c r="J80" s="29">
        <f>J81</f>
        <v>0</v>
      </c>
      <c r="K80" s="29">
        <f t="shared" si="26"/>
        <v>0</v>
      </c>
      <c r="L80" s="61"/>
    </row>
    <row r="81" spans="1:12" ht="38.25" customHeight="1">
      <c r="A81" s="62" t="s">
        <v>126</v>
      </c>
      <c r="B81" s="91">
        <v>918</v>
      </c>
      <c r="C81" s="4" t="s">
        <v>22</v>
      </c>
      <c r="D81" s="4" t="s">
        <v>34</v>
      </c>
      <c r="E81" s="4" t="s">
        <v>54</v>
      </c>
      <c r="F81" s="8">
        <v>1</v>
      </c>
      <c r="G81" s="5" t="s">
        <v>42</v>
      </c>
      <c r="H81" s="8">
        <v>43040</v>
      </c>
      <c r="I81" s="8">
        <v>240</v>
      </c>
      <c r="J81" s="29">
        <v>0</v>
      </c>
      <c r="K81" s="29">
        <v>0</v>
      </c>
      <c r="L81" s="61"/>
    </row>
    <row r="82" spans="1:12">
      <c r="A82" s="64" t="s">
        <v>76</v>
      </c>
      <c r="B82" s="91">
        <v>918</v>
      </c>
      <c r="C82" s="4" t="s">
        <v>36</v>
      </c>
      <c r="D82" s="4"/>
      <c r="E82" s="60"/>
      <c r="F82" s="4"/>
      <c r="G82" s="4"/>
      <c r="H82" s="4"/>
      <c r="I82" s="80"/>
      <c r="J82" s="61">
        <f t="shared" ref="J82:K87" si="27">J83</f>
        <v>69</v>
      </c>
      <c r="K82" s="61">
        <f t="shared" si="27"/>
        <v>69</v>
      </c>
      <c r="L82" s="61">
        <f t="shared" ref="L81:L95" si="28">K82/J82*100</f>
        <v>100</v>
      </c>
    </row>
    <row r="83" spans="1:12">
      <c r="A83" s="86" t="s">
        <v>30</v>
      </c>
      <c r="B83" s="91">
        <v>918</v>
      </c>
      <c r="C83" s="4" t="s">
        <v>36</v>
      </c>
      <c r="D83" s="4" t="s">
        <v>19</v>
      </c>
      <c r="E83" s="80"/>
      <c r="F83" s="4"/>
      <c r="G83" s="4"/>
      <c r="H83" s="4"/>
      <c r="I83" s="80"/>
      <c r="J83" s="61">
        <f t="shared" si="27"/>
        <v>69</v>
      </c>
      <c r="K83" s="61">
        <f t="shared" si="27"/>
        <v>69</v>
      </c>
      <c r="L83" s="61">
        <f t="shared" si="28"/>
        <v>100</v>
      </c>
    </row>
    <row r="84" spans="1:12" ht="31.5">
      <c r="A84" s="95" t="s">
        <v>153</v>
      </c>
      <c r="B84" s="91">
        <v>918</v>
      </c>
      <c r="C84" s="4" t="s">
        <v>36</v>
      </c>
      <c r="D84" s="4" t="s">
        <v>19</v>
      </c>
      <c r="E84" s="4">
        <v>89</v>
      </c>
      <c r="F84" s="4"/>
      <c r="G84" s="4"/>
      <c r="H84" s="4"/>
      <c r="I84" s="80"/>
      <c r="J84" s="61">
        <f t="shared" si="27"/>
        <v>69</v>
      </c>
      <c r="K84" s="61">
        <f t="shared" si="27"/>
        <v>69</v>
      </c>
      <c r="L84" s="61">
        <f t="shared" si="28"/>
        <v>100</v>
      </c>
    </row>
    <row r="85" spans="1:12" ht="47.25">
      <c r="A85" s="96" t="s">
        <v>154</v>
      </c>
      <c r="B85" s="91">
        <v>918</v>
      </c>
      <c r="C85" s="4" t="s">
        <v>36</v>
      </c>
      <c r="D85" s="4" t="s">
        <v>19</v>
      </c>
      <c r="E85" s="4">
        <v>89</v>
      </c>
      <c r="F85" s="4">
        <v>1</v>
      </c>
      <c r="G85" s="4"/>
      <c r="H85" s="4"/>
      <c r="I85" s="80"/>
      <c r="J85" s="61">
        <f t="shared" si="27"/>
        <v>69</v>
      </c>
      <c r="K85" s="61">
        <f>K86</f>
        <v>69</v>
      </c>
      <c r="L85" s="61">
        <f t="shared" si="28"/>
        <v>100</v>
      </c>
    </row>
    <row r="86" spans="1:12">
      <c r="A86" s="59" t="s">
        <v>120</v>
      </c>
      <c r="B86" s="91">
        <v>918</v>
      </c>
      <c r="C86" s="87" t="s">
        <v>36</v>
      </c>
      <c r="D86" s="87" t="s">
        <v>19</v>
      </c>
      <c r="E86" s="88">
        <v>89</v>
      </c>
      <c r="F86" s="5">
        <v>1</v>
      </c>
      <c r="G86" s="5" t="s">
        <v>42</v>
      </c>
      <c r="H86" s="5" t="s">
        <v>77</v>
      </c>
      <c r="I86" s="88"/>
      <c r="J86" s="61">
        <f t="shared" si="27"/>
        <v>69</v>
      </c>
      <c r="K86" s="61">
        <f t="shared" si="27"/>
        <v>69</v>
      </c>
      <c r="L86" s="61">
        <f t="shared" si="28"/>
        <v>100</v>
      </c>
    </row>
    <row r="87" spans="1:12">
      <c r="A87" s="59" t="s">
        <v>121</v>
      </c>
      <c r="B87" s="91">
        <v>918</v>
      </c>
      <c r="C87" s="87" t="s">
        <v>36</v>
      </c>
      <c r="D87" s="87" t="s">
        <v>19</v>
      </c>
      <c r="E87" s="88">
        <v>89</v>
      </c>
      <c r="F87" s="5">
        <v>1</v>
      </c>
      <c r="G87" s="5" t="s">
        <v>42</v>
      </c>
      <c r="H87" s="5" t="s">
        <v>77</v>
      </c>
      <c r="I87" s="88" t="s">
        <v>123</v>
      </c>
      <c r="J87" s="61">
        <f t="shared" si="27"/>
        <v>69</v>
      </c>
      <c r="K87" s="61">
        <f t="shared" si="27"/>
        <v>69</v>
      </c>
      <c r="L87" s="61">
        <f t="shared" si="28"/>
        <v>100</v>
      </c>
    </row>
    <row r="88" spans="1:12">
      <c r="A88" s="59" t="s">
        <v>122</v>
      </c>
      <c r="B88" s="91">
        <v>918</v>
      </c>
      <c r="C88" s="87" t="s">
        <v>36</v>
      </c>
      <c r="D88" s="87" t="s">
        <v>19</v>
      </c>
      <c r="E88" s="88">
        <v>89</v>
      </c>
      <c r="F88" s="5">
        <v>1</v>
      </c>
      <c r="G88" s="5" t="s">
        <v>42</v>
      </c>
      <c r="H88" s="5" t="s">
        <v>77</v>
      </c>
      <c r="I88" s="88" t="s">
        <v>124</v>
      </c>
      <c r="J88" s="61">
        <v>69</v>
      </c>
      <c r="K88" s="61">
        <v>69</v>
      </c>
      <c r="L88" s="61">
        <f t="shared" si="28"/>
        <v>100</v>
      </c>
    </row>
    <row r="89" spans="1:12">
      <c r="A89" s="58" t="s">
        <v>21</v>
      </c>
      <c r="B89" s="91">
        <v>918</v>
      </c>
      <c r="C89" s="87" t="s">
        <v>37</v>
      </c>
      <c r="D89" s="87"/>
      <c r="E89" s="88"/>
      <c r="F89" s="5"/>
      <c r="G89" s="5"/>
      <c r="H89" s="5"/>
      <c r="I89" s="88"/>
      <c r="J89" s="61">
        <f t="shared" ref="J89:K94" si="29">J90</f>
        <v>1.7</v>
      </c>
      <c r="K89" s="61">
        <f t="shared" si="29"/>
        <v>0</v>
      </c>
      <c r="L89" s="61">
        <f t="shared" si="28"/>
        <v>0</v>
      </c>
    </row>
    <row r="90" spans="1:12">
      <c r="A90" s="58" t="s">
        <v>78</v>
      </c>
      <c r="B90" s="91">
        <v>918</v>
      </c>
      <c r="C90" s="5">
        <v>13</v>
      </c>
      <c r="D90" s="5" t="s">
        <v>19</v>
      </c>
      <c r="E90" s="72"/>
      <c r="F90" s="5"/>
      <c r="G90" s="5"/>
      <c r="H90" s="5"/>
      <c r="I90" s="88"/>
      <c r="J90" s="61">
        <f t="shared" si="29"/>
        <v>1.7</v>
      </c>
      <c r="K90" s="61">
        <f t="shared" si="29"/>
        <v>0</v>
      </c>
      <c r="L90" s="61">
        <f t="shared" si="28"/>
        <v>0</v>
      </c>
    </row>
    <row r="91" spans="1:12" ht="31.5">
      <c r="A91" s="95" t="s">
        <v>153</v>
      </c>
      <c r="B91" s="91">
        <v>918</v>
      </c>
      <c r="C91" s="5" t="s">
        <v>37</v>
      </c>
      <c r="D91" s="5" t="s">
        <v>19</v>
      </c>
      <c r="E91" s="4">
        <v>89</v>
      </c>
      <c r="F91" s="4"/>
      <c r="G91" s="5"/>
      <c r="H91" s="5"/>
      <c r="I91" s="88"/>
      <c r="J91" s="61">
        <f t="shared" si="29"/>
        <v>1.7</v>
      </c>
      <c r="K91" s="61">
        <f t="shared" si="29"/>
        <v>0</v>
      </c>
      <c r="L91" s="61">
        <f t="shared" si="28"/>
        <v>0</v>
      </c>
    </row>
    <row r="92" spans="1:12" ht="47.25">
      <c r="A92" s="96" t="s">
        <v>154</v>
      </c>
      <c r="B92" s="91">
        <v>918</v>
      </c>
      <c r="C92" s="5" t="s">
        <v>37</v>
      </c>
      <c r="D92" s="5" t="s">
        <v>19</v>
      </c>
      <c r="E92" s="4">
        <v>89</v>
      </c>
      <c r="F92" s="4">
        <v>1</v>
      </c>
      <c r="G92" s="5"/>
      <c r="H92" s="5"/>
      <c r="I92" s="88"/>
      <c r="J92" s="61">
        <f t="shared" si="29"/>
        <v>1.7</v>
      </c>
      <c r="K92" s="61">
        <f t="shared" si="29"/>
        <v>0</v>
      </c>
      <c r="L92" s="61">
        <f t="shared" si="28"/>
        <v>0</v>
      </c>
    </row>
    <row r="93" spans="1:12">
      <c r="A93" s="62" t="s">
        <v>79</v>
      </c>
      <c r="B93" s="91">
        <v>918</v>
      </c>
      <c r="C93" s="5">
        <v>13</v>
      </c>
      <c r="D93" s="5" t="s">
        <v>19</v>
      </c>
      <c r="E93" s="72">
        <v>89</v>
      </c>
      <c r="F93" s="5">
        <v>1</v>
      </c>
      <c r="G93" s="5" t="s">
        <v>42</v>
      </c>
      <c r="H93" s="5">
        <v>41240</v>
      </c>
      <c r="I93" s="88"/>
      <c r="J93" s="66">
        <f t="shared" si="29"/>
        <v>1.7</v>
      </c>
      <c r="K93" s="66">
        <f t="shared" si="29"/>
        <v>0</v>
      </c>
      <c r="L93" s="61">
        <f t="shared" si="28"/>
        <v>0</v>
      </c>
    </row>
    <row r="94" spans="1:12">
      <c r="A94" s="62" t="s">
        <v>118</v>
      </c>
      <c r="B94" s="91">
        <v>918</v>
      </c>
      <c r="C94" s="5">
        <v>13</v>
      </c>
      <c r="D94" s="5" t="s">
        <v>19</v>
      </c>
      <c r="E94" s="72">
        <v>89</v>
      </c>
      <c r="F94" s="5">
        <v>1</v>
      </c>
      <c r="G94" s="5" t="s">
        <v>42</v>
      </c>
      <c r="H94" s="5" t="s">
        <v>82</v>
      </c>
      <c r="I94" s="88" t="s">
        <v>119</v>
      </c>
      <c r="J94" s="66">
        <f t="shared" si="29"/>
        <v>1.7</v>
      </c>
      <c r="K94" s="66">
        <f t="shared" si="29"/>
        <v>0</v>
      </c>
      <c r="L94" s="61">
        <f t="shared" si="28"/>
        <v>0</v>
      </c>
    </row>
    <row r="95" spans="1:12">
      <c r="A95" s="67" t="s">
        <v>80</v>
      </c>
      <c r="B95" s="91">
        <v>918</v>
      </c>
      <c r="C95" s="5">
        <v>13</v>
      </c>
      <c r="D95" s="5" t="s">
        <v>19</v>
      </c>
      <c r="E95" s="72">
        <v>89</v>
      </c>
      <c r="F95" s="5">
        <v>1</v>
      </c>
      <c r="G95" s="5" t="s">
        <v>42</v>
      </c>
      <c r="H95" s="5">
        <v>41240</v>
      </c>
      <c r="I95" s="88">
        <v>730</v>
      </c>
      <c r="J95" s="66">
        <v>1.7</v>
      </c>
      <c r="K95" s="66">
        <v>0</v>
      </c>
      <c r="L95" s="61">
        <f t="shared" si="28"/>
        <v>0</v>
      </c>
    </row>
  </sheetData>
  <autoFilter ref="A7:L95">
    <filterColumn colId="7"/>
  </autoFilter>
  <mergeCells count="11">
    <mergeCell ref="E5:H6"/>
    <mergeCell ref="H1:L1"/>
    <mergeCell ref="A4:L4"/>
    <mergeCell ref="H3:J3"/>
    <mergeCell ref="J5:L5"/>
    <mergeCell ref="A5:A6"/>
    <mergeCell ref="B5:B6"/>
    <mergeCell ref="C5:C6"/>
    <mergeCell ref="D5:D6"/>
    <mergeCell ref="I5:I6"/>
    <mergeCell ref="G2:L2"/>
  </mergeCells>
  <phoneticPr fontId="6" type="noConversion"/>
  <conditionalFormatting sqref="G44">
    <cfRule type="expression" dxfId="67" priority="78" stopIfTrue="1">
      <formula>$C44=""</formula>
    </cfRule>
    <cfRule type="expression" dxfId="66" priority="79" stopIfTrue="1">
      <formula>$D44&lt;&gt;""</formula>
    </cfRule>
  </conditionalFormatting>
  <conditionalFormatting sqref="A44">
    <cfRule type="expression" dxfId="65" priority="75" stopIfTrue="1">
      <formula>$F44=""</formula>
    </cfRule>
    <cfRule type="expression" dxfId="64" priority="76" stopIfTrue="1">
      <formula>#REF!&lt;&gt;""</formula>
    </cfRule>
    <cfRule type="expression" dxfId="63" priority="77" stopIfTrue="1">
      <formula>AND($G44="",$F44&lt;&gt;"")</formula>
    </cfRule>
  </conditionalFormatting>
  <conditionalFormatting sqref="F44">
    <cfRule type="expression" dxfId="62" priority="73" stopIfTrue="1">
      <formula>$C44=""</formula>
    </cfRule>
    <cfRule type="expression" dxfId="61" priority="74" stopIfTrue="1">
      <formula>$D44&lt;&gt;""</formula>
    </cfRule>
  </conditionalFormatting>
  <conditionalFormatting sqref="F73:F74">
    <cfRule type="expression" dxfId="60" priority="60" stopIfTrue="1">
      <formula>$C73=""</formula>
    </cfRule>
    <cfRule type="expression" dxfId="59" priority="61" stopIfTrue="1">
      <formula>$D73&lt;&gt;""</formula>
    </cfRule>
  </conditionalFormatting>
  <conditionalFormatting sqref="G73:G75">
    <cfRule type="expression" dxfId="58" priority="58" stopIfTrue="1">
      <formula>$C73=""</formula>
    </cfRule>
    <cfRule type="expression" dxfId="57" priority="59" stopIfTrue="1">
      <formula>$D73&lt;&gt;""</formula>
    </cfRule>
  </conditionalFormatting>
  <conditionalFormatting sqref="A76 A79">
    <cfRule type="expression" dxfId="56" priority="55" stopIfTrue="1">
      <formula>$F76=""</formula>
    </cfRule>
    <cfRule type="expression" dxfId="55" priority="57" stopIfTrue="1">
      <formula>AND($G76="",$F76&lt;&gt;"")</formula>
    </cfRule>
  </conditionalFormatting>
  <conditionalFormatting sqref="A79">
    <cfRule type="expression" dxfId="54" priority="39" stopIfTrue="1">
      <formula>$F79=""</formula>
    </cfRule>
    <cfRule type="expression" dxfId="53" priority="41" stopIfTrue="1">
      <formula>AND($G79="",$F79&lt;&gt;"")</formula>
    </cfRule>
  </conditionalFormatting>
  <conditionalFormatting sqref="F73:F74">
    <cfRule type="expression" dxfId="52" priority="37" stopIfTrue="1">
      <formula>$C73=""</formula>
    </cfRule>
    <cfRule type="expression" dxfId="51" priority="38" stopIfTrue="1">
      <formula>$D73&lt;&gt;""</formula>
    </cfRule>
  </conditionalFormatting>
  <conditionalFormatting sqref="G73:G75">
    <cfRule type="expression" dxfId="50" priority="35" stopIfTrue="1">
      <formula>$C73=""</formula>
    </cfRule>
    <cfRule type="expression" dxfId="49" priority="36" stopIfTrue="1">
      <formula>$D73&lt;&gt;""</formula>
    </cfRule>
  </conditionalFormatting>
  <conditionalFormatting sqref="A44">
    <cfRule type="expression" dxfId="48" priority="32" stopIfTrue="1">
      <formula>$F44=""</formula>
    </cfRule>
    <cfRule type="expression" dxfId="47" priority="33" stopIfTrue="1">
      <formula>#REF!&lt;&gt;""</formula>
    </cfRule>
    <cfRule type="expression" dxfId="46" priority="34" stopIfTrue="1">
      <formula>AND($G44="",$F44&lt;&gt;"")</formula>
    </cfRule>
  </conditionalFormatting>
  <conditionalFormatting sqref="G44">
    <cfRule type="expression" dxfId="45" priority="30" stopIfTrue="1">
      <formula>$C44=""</formula>
    </cfRule>
    <cfRule type="expression" dxfId="44" priority="31" stopIfTrue="1">
      <formula>$D44&lt;&gt;""</formula>
    </cfRule>
  </conditionalFormatting>
  <conditionalFormatting sqref="F44">
    <cfRule type="expression" dxfId="43" priority="28" stopIfTrue="1">
      <formula>$C44=""</formula>
    </cfRule>
    <cfRule type="expression" dxfId="42" priority="29" stopIfTrue="1">
      <formula>$D44&lt;&gt;""</formula>
    </cfRule>
  </conditionalFormatting>
  <conditionalFormatting sqref="A41">
    <cfRule type="expression" dxfId="41" priority="4" stopIfTrue="1">
      <formula>$F41=""</formula>
    </cfRule>
    <cfRule type="expression" dxfId="40" priority="5" stopIfTrue="1">
      <formula>#REF!&lt;&gt;""</formula>
    </cfRule>
    <cfRule type="expression" dxfId="39" priority="6" stopIfTrue="1">
      <formula>AND($G41="",$F41&lt;&gt;"")</formula>
    </cfRule>
  </conditionalFormatting>
  <conditionalFormatting sqref="A41">
    <cfRule type="expression" dxfId="38" priority="1" stopIfTrue="1">
      <formula>$F41=""</formula>
    </cfRule>
    <cfRule type="expression" dxfId="37" priority="2" stopIfTrue="1">
      <formula>#REF!&lt;&gt;""</formula>
    </cfRule>
    <cfRule type="expression" dxfId="36" priority="3" stopIfTrue="1">
      <formula>AND($G41="",$F41&lt;&gt;"")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A76 A79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H27"/>
  <sheetViews>
    <sheetView view="pageBreakPreview" topLeftCell="A4" zoomScaleNormal="55" zoomScaleSheetLayoutView="100" workbookViewId="0">
      <selection activeCell="C18" sqref="C18"/>
    </sheetView>
  </sheetViews>
  <sheetFormatPr defaultColWidth="9.140625" defaultRowHeight="15.75"/>
  <cols>
    <col min="1" max="1" width="29.140625" style="12" customWidth="1"/>
    <col min="2" max="2" width="71" style="37" customWidth="1"/>
    <col min="3" max="3" width="16.42578125" style="12" customWidth="1"/>
    <col min="4" max="4" width="19.28515625" style="12" customWidth="1"/>
    <col min="5" max="5" width="9.140625" style="12"/>
    <col min="6" max="6" width="20.28515625" style="12" customWidth="1"/>
    <col min="7" max="7" width="16.7109375" style="12" customWidth="1"/>
    <col min="8" max="8" width="21.85546875" style="12" customWidth="1"/>
    <col min="9" max="16384" width="9.140625" style="12"/>
  </cols>
  <sheetData>
    <row r="1" spans="1:6">
      <c r="A1" s="42"/>
      <c r="B1" s="155"/>
      <c r="C1" s="155"/>
      <c r="D1" s="128" t="s">
        <v>210</v>
      </c>
    </row>
    <row r="2" spans="1:6" ht="117" customHeight="1">
      <c r="A2" s="98"/>
      <c r="B2" s="99"/>
      <c r="C2" s="137" t="s">
        <v>202</v>
      </c>
      <c r="D2" s="137"/>
      <c r="E2" s="11"/>
      <c r="F2" s="11"/>
    </row>
    <row r="3" spans="1:6" ht="51" customHeight="1">
      <c r="A3" s="156" t="s">
        <v>204</v>
      </c>
      <c r="B3" s="156"/>
      <c r="C3" s="156"/>
      <c r="D3" s="156"/>
    </row>
    <row r="4" spans="1:6">
      <c r="A4" s="41"/>
      <c r="B4" s="100"/>
      <c r="C4" s="101"/>
      <c r="D4" s="157" t="s">
        <v>205</v>
      </c>
    </row>
    <row r="5" spans="1:6" ht="31.5">
      <c r="A5" s="43" t="s">
        <v>140</v>
      </c>
      <c r="B5" s="102" t="s">
        <v>141</v>
      </c>
      <c r="C5" s="127" t="s">
        <v>199</v>
      </c>
      <c r="D5" s="127" t="s">
        <v>200</v>
      </c>
    </row>
    <row r="6" spans="1:6">
      <c r="A6" s="34" t="s">
        <v>27</v>
      </c>
      <c r="B6" s="38" t="s">
        <v>28</v>
      </c>
      <c r="C6" s="39">
        <v>3</v>
      </c>
      <c r="D6" s="39">
        <v>4</v>
      </c>
    </row>
    <row r="7" spans="1:6" ht="31.5">
      <c r="A7" s="103" t="s">
        <v>142</v>
      </c>
      <c r="B7" s="104" t="s">
        <v>143</v>
      </c>
      <c r="C7" s="31">
        <f>C8+C11+C15</f>
        <v>55.6</v>
      </c>
      <c r="D7" s="31">
        <f t="shared" ref="D7" si="0">D8+D11+D15</f>
        <v>0.70000000000004547</v>
      </c>
    </row>
    <row r="8" spans="1:6">
      <c r="A8" s="103" t="s">
        <v>144</v>
      </c>
      <c r="B8" s="105" t="s">
        <v>139</v>
      </c>
      <c r="C8" s="33">
        <f t="shared" ref="C8:D9" si="1">SUM(C9)</f>
        <v>0</v>
      </c>
      <c r="D8" s="33">
        <f t="shared" si="1"/>
        <v>0</v>
      </c>
    </row>
    <row r="9" spans="1:6" ht="31.5">
      <c r="A9" s="103" t="s">
        <v>145</v>
      </c>
      <c r="B9" s="105" t="s">
        <v>186</v>
      </c>
      <c r="C9" s="33">
        <f t="shared" si="1"/>
        <v>0</v>
      </c>
      <c r="D9" s="33">
        <f t="shared" si="1"/>
        <v>0</v>
      </c>
    </row>
    <row r="10" spans="1:6" ht="31.5">
      <c r="A10" s="103" t="s">
        <v>150</v>
      </c>
      <c r="B10" s="105" t="s">
        <v>187</v>
      </c>
      <c r="C10" s="33">
        <v>0</v>
      </c>
      <c r="D10" s="33">
        <v>0</v>
      </c>
    </row>
    <row r="11" spans="1:6" ht="31.5">
      <c r="A11" s="34" t="s">
        <v>160</v>
      </c>
      <c r="B11" s="106" t="s">
        <v>183</v>
      </c>
      <c r="C11" s="33">
        <f t="shared" ref="C11:D12" si="2">C12</f>
        <v>-23.4</v>
      </c>
      <c r="D11" s="33">
        <f t="shared" si="2"/>
        <v>0</v>
      </c>
    </row>
    <row r="12" spans="1:6" ht="47.25">
      <c r="A12" s="34" t="s">
        <v>188</v>
      </c>
      <c r="B12" s="106" t="s">
        <v>184</v>
      </c>
      <c r="C12" s="33">
        <f t="shared" si="2"/>
        <v>-23.4</v>
      </c>
      <c r="D12" s="33">
        <f t="shared" si="2"/>
        <v>0</v>
      </c>
    </row>
    <row r="13" spans="1:6" ht="47.25">
      <c r="A13" s="34" t="s">
        <v>161</v>
      </c>
      <c r="B13" s="106" t="s">
        <v>184</v>
      </c>
      <c r="C13" s="33">
        <f>SUM(C14)</f>
        <v>-23.4</v>
      </c>
      <c r="D13" s="33">
        <f>SUM(D14)</f>
        <v>0</v>
      </c>
    </row>
    <row r="14" spans="1:6" ht="47.25">
      <c r="A14" s="34" t="s">
        <v>162</v>
      </c>
      <c r="B14" s="106" t="s">
        <v>185</v>
      </c>
      <c r="C14" s="33">
        <v>-23.4</v>
      </c>
      <c r="D14" s="33">
        <v>0</v>
      </c>
    </row>
    <row r="15" spans="1:6" ht="31.5">
      <c r="A15" s="34" t="s">
        <v>163</v>
      </c>
      <c r="B15" s="36" t="s">
        <v>189</v>
      </c>
      <c r="C15" s="31">
        <f>C18+C19</f>
        <v>79</v>
      </c>
      <c r="D15" s="31">
        <f>D18+D19</f>
        <v>0.70000000000004547</v>
      </c>
    </row>
    <row r="16" spans="1:6" s="32" customFormat="1">
      <c r="A16" s="107" t="s">
        <v>164</v>
      </c>
      <c r="B16" s="108" t="s">
        <v>146</v>
      </c>
      <c r="C16" s="31">
        <f t="shared" ref="C16:D17" si="3">SUM(C17)</f>
        <v>-1889.1100000000001</v>
      </c>
      <c r="D16" s="31">
        <f t="shared" si="3"/>
        <v>-1887.5</v>
      </c>
    </row>
    <row r="17" spans="1:8">
      <c r="A17" s="34" t="s">
        <v>165</v>
      </c>
      <c r="B17" s="105" t="s">
        <v>147</v>
      </c>
      <c r="C17" s="33">
        <f t="shared" si="3"/>
        <v>-1889.1100000000001</v>
      </c>
      <c r="D17" s="33">
        <f t="shared" si="3"/>
        <v>-1887.5</v>
      </c>
    </row>
    <row r="18" spans="1:8" ht="31.5">
      <c r="A18" s="34" t="s">
        <v>166</v>
      </c>
      <c r="B18" s="105" t="s">
        <v>190</v>
      </c>
      <c r="C18" s="33">
        <f>-('Прил 1'!C8+C10)</f>
        <v>-1889.1100000000001</v>
      </c>
      <c r="D18" s="33">
        <v>-1887.5</v>
      </c>
    </row>
    <row r="19" spans="1:8" s="32" customFormat="1">
      <c r="A19" s="107" t="s">
        <v>167</v>
      </c>
      <c r="B19" s="108" t="s">
        <v>148</v>
      </c>
      <c r="C19" s="31">
        <f>SUM(C20)</f>
        <v>1968.1100000000001</v>
      </c>
      <c r="D19" s="31">
        <f t="shared" ref="C19:D20" si="4">SUM(D20)</f>
        <v>1888.2</v>
      </c>
    </row>
    <row r="20" spans="1:8">
      <c r="A20" s="34" t="s">
        <v>168</v>
      </c>
      <c r="B20" s="105" t="s">
        <v>149</v>
      </c>
      <c r="C20" s="33">
        <f t="shared" si="4"/>
        <v>1968.1100000000001</v>
      </c>
      <c r="D20" s="33">
        <f t="shared" si="4"/>
        <v>1888.2</v>
      </c>
    </row>
    <row r="21" spans="1:8" ht="31.5">
      <c r="A21" s="34" t="s">
        <v>169</v>
      </c>
      <c r="B21" s="105" t="s">
        <v>191</v>
      </c>
      <c r="C21" s="33">
        <f>'Прил 2 '!I7-C14</f>
        <v>1968.1100000000001</v>
      </c>
      <c r="D21" s="33">
        <v>1888.2</v>
      </c>
      <c r="F21" s="35"/>
      <c r="G21" s="35"/>
      <c r="H21" s="35"/>
    </row>
    <row r="24" spans="1:8" ht="28.15" customHeight="1"/>
    <row r="27" spans="1:8">
      <c r="C27" s="35"/>
      <c r="D27" s="35"/>
    </row>
  </sheetData>
  <mergeCells count="3">
    <mergeCell ref="B1:C1"/>
    <mergeCell ref="A3:D3"/>
    <mergeCell ref="C2:D2"/>
  </mergeCells>
  <conditionalFormatting sqref="A2">
    <cfRule type="expression" dxfId="68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12</vt:i4>
      </vt:variant>
    </vt:vector>
  </HeadingPairs>
  <TitlesOfParts>
    <vt:vector size="16" baseType="lpstr">
      <vt:lpstr>Прил 1</vt:lpstr>
      <vt:lpstr>Прил 2 </vt:lpstr>
      <vt:lpstr>Прил 3</vt:lpstr>
      <vt:lpstr>Прил 4</vt:lpstr>
      <vt:lpstr>_1Excel_BuiltIn_Print_Area_1_1_1</vt:lpstr>
      <vt:lpstr>'Прил 2 '!_Toc105952698</vt:lpstr>
      <vt:lpstr>Excel_BuiltIn_Print_Area_1</vt:lpstr>
      <vt:lpstr>Excel_BuiltIn_Print_Area_1_1</vt:lpstr>
      <vt:lpstr>'Прил 2 '!Excel_BuiltIn_Print_Area_5</vt:lpstr>
      <vt:lpstr>'Прил 2 '!Excel_BuiltIn_Print_Area_5_1</vt:lpstr>
      <vt:lpstr>Excel_BuiltIn_Print_Area_6</vt:lpstr>
      <vt:lpstr>Excel_BuiltIn_Print_Area_6_1</vt:lpstr>
      <vt:lpstr>'Прил 3'!Заголовки_для_печати</vt:lpstr>
      <vt:lpstr>'Прил 1'!Область_печати</vt:lpstr>
      <vt:lpstr>'Прил 2 '!Область_печати</vt:lpstr>
      <vt:lpstr>'Прил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2022-03-21T08:22:34Z</dcterms:modified>
</cp:coreProperties>
</file>