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1'!$A$1:$C$29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2'!$A$6:$L$115</definedName>
    <definedName name="_xlnm._FilterDatabase" localSheetId="2" hidden="1">'Прил 3 '!$A$6:$K$114</definedName>
    <definedName name="_xlnm._FilterDatabase" localSheetId="3" hidden="1">'Прил 4'!$A$7:$L$136</definedName>
    <definedName name="Excel_BuiltIn_Print_Area_1">'Прил 1'!$A$1:$C$29</definedName>
    <definedName name="Excel_BuiltIn_Print_Area_1_1">'Прил 1'!$A$1:$C$29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'!$A$1:$I$44</definedName>
    <definedName name="Excel_BuiltIn_Print_Area_5">#REF!</definedName>
    <definedName name="Excel_BuiltIn_Print_Area_5_1" localSheetId="2">'Прил 3 '!$A$1:$I$44</definedName>
    <definedName name="Excel_BuiltIn_Print_Area_5_1">#REF!</definedName>
    <definedName name="Excel_BuiltIn_Print_Area_6">'Прил 2'!$A$1:$G$47</definedName>
    <definedName name="Excel_BuiltIn_Print_Area_6_1">'Прил 2'!$A$1:$G$47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1'!$A$1:$E$30</definedName>
    <definedName name="_xlnm.Print_Area" localSheetId="1">'Прил 2'!$A$1:$L$115</definedName>
    <definedName name="_xlnm.Print_Area" localSheetId="2">'Прил 3 '!$A$1:$K$114</definedName>
    <definedName name="_xlnm.Print_Area" localSheetId="3">'Прил 4'!$A$1:$L$142</definedName>
    <definedName name="_xlnm.Print_Area" localSheetId="4">'Прил 5'!$A$1:$E$20</definedName>
    <definedName name="_xlnm.Print_Area" localSheetId="5">'Прил 6'!$A$1:$E$16</definedName>
  </definedNames>
  <calcPr calcId="125725"/>
  <fileRecoveryPr autoRecover="0"/>
</workbook>
</file>

<file path=xl/calcChain.xml><?xml version="1.0" encoding="utf-8"?>
<calcChain xmlns="http://schemas.openxmlformats.org/spreadsheetml/2006/main">
  <c r="K59" i="9"/>
  <c r="K58" s="1"/>
  <c r="K57" s="1"/>
  <c r="K60"/>
  <c r="L60"/>
  <c r="L59" s="1"/>
  <c r="L58" s="1"/>
  <c r="L57" s="1"/>
  <c r="J64"/>
  <c r="J57"/>
  <c r="J58"/>
  <c r="J59"/>
  <c r="J60"/>
  <c r="K28"/>
  <c r="K27" s="1"/>
  <c r="K26" s="1"/>
  <c r="K25" s="1"/>
  <c r="K24" s="1"/>
  <c r="K23" s="1"/>
  <c r="L28"/>
  <c r="L27" s="1"/>
  <c r="L26" s="1"/>
  <c r="L25" s="1"/>
  <c r="L24" s="1"/>
  <c r="L23" s="1"/>
  <c r="J28"/>
  <c r="J27" s="1"/>
  <c r="J26" s="1"/>
  <c r="J25" s="1"/>
  <c r="J24" s="1"/>
  <c r="J23" s="1"/>
  <c r="J73" i="18"/>
  <c r="J72" s="1"/>
  <c r="J71" s="1"/>
  <c r="J74"/>
  <c r="K74"/>
  <c r="K73" s="1"/>
  <c r="K72" s="1"/>
  <c r="K71" s="1"/>
  <c r="I71"/>
  <c r="I72"/>
  <c r="I73"/>
  <c r="I74"/>
  <c r="J25"/>
  <c r="K25"/>
  <c r="I25"/>
  <c r="J24" i="6"/>
  <c r="J25"/>
  <c r="J94"/>
  <c r="K73"/>
  <c r="K74"/>
  <c r="L74"/>
  <c r="L73" s="1"/>
  <c r="J73"/>
  <c r="J74"/>
  <c r="C21" i="1"/>
  <c r="C19" s="1"/>
  <c r="L15" i="6"/>
  <c r="K15"/>
  <c r="J38"/>
  <c r="J108"/>
  <c r="C29" i="1"/>
  <c r="J27" i="6"/>
  <c r="C28" i="1"/>
  <c r="K142" i="9"/>
  <c r="K141" s="1"/>
  <c r="K140" s="1"/>
  <c r="K139" s="1"/>
  <c r="K138" s="1"/>
  <c r="K137" s="1"/>
  <c r="L142"/>
  <c r="L141" s="1"/>
  <c r="L140" s="1"/>
  <c r="L139" s="1"/>
  <c r="L138" s="1"/>
  <c r="L137" s="1"/>
  <c r="J142"/>
  <c r="J141" s="1"/>
  <c r="J140" s="1"/>
  <c r="J139" s="1"/>
  <c r="J138" s="1"/>
  <c r="J137" s="1"/>
  <c r="K78"/>
  <c r="K77" s="1"/>
  <c r="K76" s="1"/>
  <c r="K75" s="1"/>
  <c r="K74" s="1"/>
  <c r="L78"/>
  <c r="L77" s="1"/>
  <c r="L76" s="1"/>
  <c r="L75" s="1"/>
  <c r="L74" s="1"/>
  <c r="J78"/>
  <c r="J77" s="1"/>
  <c r="J76" s="1"/>
  <c r="J75" s="1"/>
  <c r="J74" s="1"/>
  <c r="J65" i="18"/>
  <c r="J64" s="1"/>
  <c r="J63" s="1"/>
  <c r="K65"/>
  <c r="K64" s="1"/>
  <c r="K63" s="1"/>
  <c r="J68"/>
  <c r="J67" s="1"/>
  <c r="J66" s="1"/>
  <c r="K68"/>
  <c r="K67" s="1"/>
  <c r="K66" s="1"/>
  <c r="I65"/>
  <c r="I64" s="1"/>
  <c r="I63" s="1"/>
  <c r="I68"/>
  <c r="I67" s="1"/>
  <c r="I66" s="1"/>
  <c r="D28" i="1"/>
  <c r="E28"/>
  <c r="K64" i="6"/>
  <c r="K65"/>
  <c r="L65"/>
  <c r="L64" s="1"/>
  <c r="J64"/>
  <c r="J65"/>
  <c r="K68"/>
  <c r="K67" s="1"/>
  <c r="L68"/>
  <c r="L67" s="1"/>
  <c r="J67"/>
  <c r="J68"/>
  <c r="J62" i="18" l="1"/>
  <c r="K101" i="9" s="1"/>
  <c r="K100" s="1"/>
  <c r="K99" s="1"/>
  <c r="K98" s="1"/>
  <c r="K97" s="1"/>
  <c r="K96" s="1"/>
  <c r="K62" i="18"/>
  <c r="K61" s="1"/>
  <c r="K60" s="1"/>
  <c r="K59" s="1"/>
  <c r="K58" s="1"/>
  <c r="K57" s="1"/>
  <c r="K56" s="1"/>
  <c r="I62"/>
  <c r="J101" i="9" s="1"/>
  <c r="J100" s="1"/>
  <c r="J99" s="1"/>
  <c r="J98" s="1"/>
  <c r="J97" s="1"/>
  <c r="J96" s="1"/>
  <c r="K62" i="6"/>
  <c r="K61" s="1"/>
  <c r="K60" s="1"/>
  <c r="K59" s="1"/>
  <c r="K58" s="1"/>
  <c r="K57" s="1"/>
  <c r="L62"/>
  <c r="L61" s="1"/>
  <c r="L60" s="1"/>
  <c r="L59" s="1"/>
  <c r="L58" s="1"/>
  <c r="L57" s="1"/>
  <c r="J62"/>
  <c r="J61" s="1"/>
  <c r="J60" s="1"/>
  <c r="J59" s="1"/>
  <c r="J58" s="1"/>
  <c r="J57" s="1"/>
  <c r="J21"/>
  <c r="D19" i="1"/>
  <c r="E19"/>
  <c r="L101" i="9" l="1"/>
  <c r="L100" s="1"/>
  <c r="L99" s="1"/>
  <c r="L98" s="1"/>
  <c r="L97" s="1"/>
  <c r="L96" s="1"/>
  <c r="I61" i="18"/>
  <c r="I60" s="1"/>
  <c r="J61"/>
  <c r="J60" s="1"/>
  <c r="J59" s="1"/>
  <c r="J58" s="1"/>
  <c r="J57" s="1"/>
  <c r="J56" s="1"/>
  <c r="L101" i="6"/>
  <c r="K101"/>
  <c r="I59" i="18" l="1"/>
  <c r="I58" s="1"/>
  <c r="I57" s="1"/>
  <c r="I56" s="1"/>
  <c r="D23" i="1"/>
  <c r="E23"/>
  <c r="C23"/>
  <c r="E29"/>
  <c r="D29"/>
  <c r="K90" i="6" l="1"/>
  <c r="K95" i="9"/>
  <c r="K94" s="1"/>
  <c r="K93" s="1"/>
  <c r="K92" s="1"/>
  <c r="K91" s="1"/>
  <c r="K90" s="1"/>
  <c r="L95"/>
  <c r="L94" s="1"/>
  <c r="L93" s="1"/>
  <c r="L92" s="1"/>
  <c r="L91" s="1"/>
  <c r="L90" s="1"/>
  <c r="J95"/>
  <c r="J94" s="1"/>
  <c r="J93" s="1"/>
  <c r="J92" s="1"/>
  <c r="J91" s="1"/>
  <c r="J90" s="1"/>
  <c r="I114" i="18"/>
  <c r="K114" i="6"/>
  <c r="K113" s="1"/>
  <c r="K112" s="1"/>
  <c r="K111" s="1"/>
  <c r="K110" s="1"/>
  <c r="K109" s="1"/>
  <c r="L114"/>
  <c r="L113" s="1"/>
  <c r="L112" s="1"/>
  <c r="L111" s="1"/>
  <c r="L110" s="1"/>
  <c r="L109" s="1"/>
  <c r="J114"/>
  <c r="J113" s="1"/>
  <c r="J112" s="1"/>
  <c r="J111" s="1"/>
  <c r="J110" s="1"/>
  <c r="J109" s="1"/>
  <c r="J114" i="18" l="1"/>
  <c r="J113" s="1"/>
  <c r="J112" s="1"/>
  <c r="J111" s="1"/>
  <c r="J110" s="1"/>
  <c r="J109" s="1"/>
  <c r="J108" s="1"/>
  <c r="K114"/>
  <c r="K113" s="1"/>
  <c r="K112" s="1"/>
  <c r="K111" s="1"/>
  <c r="K110" s="1"/>
  <c r="K109" s="1"/>
  <c r="K108" s="1"/>
  <c r="I113"/>
  <c r="I112" s="1"/>
  <c r="I111" s="1"/>
  <c r="I110" s="1"/>
  <c r="I109" s="1"/>
  <c r="I108" s="1"/>
  <c r="K34" i="9"/>
  <c r="K33" s="1"/>
  <c r="K32" s="1"/>
  <c r="K31" s="1"/>
  <c r="K30" s="1"/>
  <c r="K29" s="1"/>
  <c r="K22" s="1"/>
  <c r="L34"/>
  <c r="L33" s="1"/>
  <c r="L32" s="1"/>
  <c r="L31" s="1"/>
  <c r="L30" s="1"/>
  <c r="L29" s="1"/>
  <c r="L22" s="1"/>
  <c r="J34"/>
  <c r="J33" s="1"/>
  <c r="J32" s="1"/>
  <c r="J31" s="1"/>
  <c r="J30" s="1"/>
  <c r="J29" s="1"/>
  <c r="J22" s="1"/>
  <c r="K2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J42" i="18"/>
  <c r="J41" s="1"/>
  <c r="J40" s="1"/>
  <c r="J39" s="1"/>
  <c r="K42"/>
  <c r="K41" s="1"/>
  <c r="K40" s="1"/>
  <c r="K39" s="1"/>
  <c r="J46"/>
  <c r="J45" s="1"/>
  <c r="J44" s="1"/>
  <c r="J43" s="1"/>
  <c r="K46"/>
  <c r="K45" s="1"/>
  <c r="K44" s="1"/>
  <c r="K43" s="1"/>
  <c r="I42"/>
  <c r="I41" s="1"/>
  <c r="I40" s="1"/>
  <c r="I39" s="1"/>
  <c r="I46"/>
  <c r="I45" s="1"/>
  <c r="I44" s="1"/>
  <c r="I43" s="1"/>
  <c r="K46" i="6"/>
  <c r="K45" s="1"/>
  <c r="K44" s="1"/>
  <c r="L46"/>
  <c r="L45" s="1"/>
  <c r="L44" s="1"/>
  <c r="J46"/>
  <c r="J45" s="1"/>
  <c r="J44" s="1"/>
  <c r="K42"/>
  <c r="K41" s="1"/>
  <c r="K40" s="1"/>
  <c r="K39" s="1"/>
  <c r="L42"/>
  <c r="L41" s="1"/>
  <c r="L40" s="1"/>
  <c r="J42"/>
  <c r="J41" s="1"/>
  <c r="J40" s="1"/>
  <c r="I20" i="18"/>
  <c r="I19" s="1"/>
  <c r="I18" s="1"/>
  <c r="I23"/>
  <c r="I22" s="1"/>
  <c r="I26"/>
  <c r="I24" s="1"/>
  <c r="I31"/>
  <c r="I30" s="1"/>
  <c r="I29" s="1"/>
  <c r="I28" s="1"/>
  <c r="I27" s="1"/>
  <c r="I37"/>
  <c r="I36" s="1"/>
  <c r="I35" s="1"/>
  <c r="I34" s="1"/>
  <c r="I33" s="1"/>
  <c r="I32" s="1"/>
  <c r="I38" l="1"/>
  <c r="J38"/>
  <c r="K38"/>
  <c r="J39" i="6"/>
  <c r="L39"/>
  <c r="I21" i="18"/>
  <c r="I17" s="1"/>
  <c r="J26" l="1"/>
  <c r="L90" i="6"/>
  <c r="L89" s="1"/>
  <c r="K89"/>
  <c r="J90"/>
  <c r="J89" s="1"/>
  <c r="J100" i="18"/>
  <c r="J99" s="1"/>
  <c r="J98" s="1"/>
  <c r="J97" s="1"/>
  <c r="J96" s="1"/>
  <c r="J95" s="1"/>
  <c r="J94" s="1"/>
  <c r="K100"/>
  <c r="I100"/>
  <c r="I99" s="1"/>
  <c r="I98" s="1"/>
  <c r="I97" s="1"/>
  <c r="I96" s="1"/>
  <c r="I95" s="1"/>
  <c r="J93"/>
  <c r="J92" s="1"/>
  <c r="J91" s="1"/>
  <c r="K93"/>
  <c r="K92" s="1"/>
  <c r="K91" s="1"/>
  <c r="I93"/>
  <c r="I92" s="1"/>
  <c r="I91" s="1"/>
  <c r="J90"/>
  <c r="J89" s="1"/>
  <c r="J88" s="1"/>
  <c r="K90"/>
  <c r="K89" s="1"/>
  <c r="K88" s="1"/>
  <c r="I90"/>
  <c r="I89" s="1"/>
  <c r="I88" s="1"/>
  <c r="J84"/>
  <c r="J83" s="1"/>
  <c r="J82" s="1"/>
  <c r="J81" s="1"/>
  <c r="J80" s="1"/>
  <c r="J79" s="1"/>
  <c r="K84"/>
  <c r="K83" s="1"/>
  <c r="K82" s="1"/>
  <c r="K81" s="1"/>
  <c r="K80" s="1"/>
  <c r="K79" s="1"/>
  <c r="I84"/>
  <c r="I83" s="1"/>
  <c r="I82" s="1"/>
  <c r="I81" s="1"/>
  <c r="J77"/>
  <c r="J76" s="1"/>
  <c r="J75" s="1"/>
  <c r="J70" s="1"/>
  <c r="J69" s="1"/>
  <c r="K77"/>
  <c r="K76" s="1"/>
  <c r="K75" s="1"/>
  <c r="K70" s="1"/>
  <c r="K69" s="1"/>
  <c r="I77"/>
  <c r="I76" s="1"/>
  <c r="I75" s="1"/>
  <c r="J55"/>
  <c r="J54" s="1"/>
  <c r="K55"/>
  <c r="K54" s="1"/>
  <c r="I55"/>
  <c r="I54" s="1"/>
  <c r="J53"/>
  <c r="K53"/>
  <c r="I53"/>
  <c r="J53" i="6"/>
  <c r="J31" i="18"/>
  <c r="J30" s="1"/>
  <c r="J29" s="1"/>
  <c r="J28" s="1"/>
  <c r="J27" s="1"/>
  <c r="K31"/>
  <c r="K26"/>
  <c r="J23"/>
  <c r="J22" s="1"/>
  <c r="K23"/>
  <c r="K22" s="1"/>
  <c r="J20"/>
  <c r="K20"/>
  <c r="J14"/>
  <c r="K14"/>
  <c r="I14"/>
  <c r="K42" i="9"/>
  <c r="L42"/>
  <c r="K89"/>
  <c r="L89"/>
  <c r="J89"/>
  <c r="K83"/>
  <c r="L83"/>
  <c r="J83"/>
  <c r="J42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I107"/>
  <c r="I106" s="1"/>
  <c r="I105" s="1"/>
  <c r="I104" s="1"/>
  <c r="I103" s="1"/>
  <c r="I102" s="1"/>
  <c r="I101" s="1"/>
  <c r="K37"/>
  <c r="K36" s="1"/>
  <c r="K35" s="1"/>
  <c r="K34" s="1"/>
  <c r="K33" s="1"/>
  <c r="K32" s="1"/>
  <c r="J37"/>
  <c r="J36" s="1"/>
  <c r="J35" s="1"/>
  <c r="J34" s="1"/>
  <c r="J33" s="1"/>
  <c r="J32" s="1"/>
  <c r="J23" i="6"/>
  <c r="C25" i="1"/>
  <c r="D25"/>
  <c r="E25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E8"/>
  <c r="D8"/>
  <c r="C8"/>
  <c r="K23" i="6"/>
  <c r="K55" i="9" s="1"/>
  <c r="L23" i="6"/>
  <c r="L55" i="9" s="1"/>
  <c r="L20" i="6"/>
  <c r="K20"/>
  <c r="J20"/>
  <c r="L14"/>
  <c r="L13" s="1"/>
  <c r="L12" s="1"/>
  <c r="K14"/>
  <c r="K13" s="1"/>
  <c r="K12" s="1"/>
  <c r="J14"/>
  <c r="J13" s="1"/>
  <c r="J12" s="1"/>
  <c r="K25"/>
  <c r="K64" i="9" s="1"/>
  <c r="K63" s="1"/>
  <c r="K62" s="1"/>
  <c r="K61" s="1"/>
  <c r="K56" s="1"/>
  <c r="L31" i="6"/>
  <c r="L30" s="1"/>
  <c r="K31"/>
  <c r="K30" s="1"/>
  <c r="J31"/>
  <c r="J30" s="1"/>
  <c r="J63" i="9"/>
  <c r="J62" s="1"/>
  <c r="L37" i="6"/>
  <c r="L36" s="1"/>
  <c r="K37"/>
  <c r="K36" s="1"/>
  <c r="J37"/>
  <c r="J36" s="1"/>
  <c r="L55"/>
  <c r="K55"/>
  <c r="J55"/>
  <c r="L53"/>
  <c r="K53"/>
  <c r="K77"/>
  <c r="K76" s="1"/>
  <c r="L77"/>
  <c r="L76" s="1"/>
  <c r="J77"/>
  <c r="J76" s="1"/>
  <c r="J72" s="1"/>
  <c r="K84"/>
  <c r="K83" s="1"/>
  <c r="K82" s="1"/>
  <c r="K81" s="1"/>
  <c r="K80" s="1"/>
  <c r="L84"/>
  <c r="L83" s="1"/>
  <c r="L82" s="1"/>
  <c r="L81" s="1"/>
  <c r="L80" s="1"/>
  <c r="J84"/>
  <c r="J83" s="1"/>
  <c r="J82" s="1"/>
  <c r="J81" s="1"/>
  <c r="J80" s="1"/>
  <c r="K93"/>
  <c r="K92" s="1"/>
  <c r="L93"/>
  <c r="L92" s="1"/>
  <c r="J93"/>
  <c r="J92" s="1"/>
  <c r="K100"/>
  <c r="K99" s="1"/>
  <c r="L100"/>
  <c r="L99" s="1"/>
  <c r="J100"/>
  <c r="J99" s="1"/>
  <c r="J98" s="1"/>
  <c r="J97" s="1"/>
  <c r="J96" s="1"/>
  <c r="J95" s="1"/>
  <c r="K107"/>
  <c r="K106" s="1"/>
  <c r="L107"/>
  <c r="L106" s="1"/>
  <c r="J107"/>
  <c r="J106" s="1"/>
  <c r="D10" i="1"/>
  <c r="D9" s="1"/>
  <c r="E10"/>
  <c r="E9" s="1"/>
  <c r="D12"/>
  <c r="E12"/>
  <c r="D14"/>
  <c r="E14"/>
  <c r="D17"/>
  <c r="E17"/>
  <c r="C17"/>
  <c r="C14"/>
  <c r="C12"/>
  <c r="C10"/>
  <c r="C9" s="1"/>
  <c r="C8" l="1"/>
  <c r="E8"/>
  <c r="J88" i="6"/>
  <c r="L88"/>
  <c r="D8" i="1"/>
  <c r="J87" i="18"/>
  <c r="J86" s="1"/>
  <c r="J85" s="1"/>
  <c r="J78" s="1"/>
  <c r="I87"/>
  <c r="I86" s="1"/>
  <c r="I85" s="1"/>
  <c r="K87"/>
  <c r="K86" s="1"/>
  <c r="K85" s="1"/>
  <c r="K78" s="1"/>
  <c r="K88" i="6"/>
  <c r="K87" s="1"/>
  <c r="K86" s="1"/>
  <c r="K79" s="1"/>
  <c r="J19"/>
  <c r="J87"/>
  <c r="J86" s="1"/>
  <c r="L87"/>
  <c r="L86" s="1"/>
  <c r="J55" i="9"/>
  <c r="J22" i="6"/>
  <c r="J18" s="1"/>
  <c r="K99" i="18"/>
  <c r="K98" s="1"/>
  <c r="K97" s="1"/>
  <c r="K96" s="1"/>
  <c r="K95" s="1"/>
  <c r="K94" s="1"/>
  <c r="K30"/>
  <c r="K29" s="1"/>
  <c r="K28" s="1"/>
  <c r="K27" s="1"/>
  <c r="K88" i="9"/>
  <c r="K87" s="1"/>
  <c r="K84" s="1"/>
  <c r="K82"/>
  <c r="K81" s="1"/>
  <c r="K73" s="1"/>
  <c r="K49"/>
  <c r="K48" s="1"/>
  <c r="K47" s="1"/>
  <c r="K107"/>
  <c r="K106" s="1"/>
  <c r="K105" s="1"/>
  <c r="K102" s="1"/>
  <c r="J119"/>
  <c r="J118" s="1"/>
  <c r="J117" s="1"/>
  <c r="L125"/>
  <c r="L124" s="1"/>
  <c r="L123" s="1"/>
  <c r="K130"/>
  <c r="K129" s="1"/>
  <c r="K128" s="1"/>
  <c r="K127" s="1"/>
  <c r="K126" s="1"/>
  <c r="L25" i="6"/>
  <c r="L64" i="9" s="1"/>
  <c r="L63" s="1"/>
  <c r="L62" s="1"/>
  <c r="L61" s="1"/>
  <c r="L56" s="1"/>
  <c r="L49"/>
  <c r="L48" s="1"/>
  <c r="L47" s="1"/>
  <c r="K72"/>
  <c r="L107"/>
  <c r="L106" s="1"/>
  <c r="L105" s="1"/>
  <c r="L102" s="1"/>
  <c r="K113"/>
  <c r="K112" s="1"/>
  <c r="K111" s="1"/>
  <c r="K108" s="1"/>
  <c r="J125"/>
  <c r="J124" s="1"/>
  <c r="J123" s="1"/>
  <c r="L130"/>
  <c r="L129" s="1"/>
  <c r="L128" s="1"/>
  <c r="L127" s="1"/>
  <c r="L126" s="1"/>
  <c r="J49"/>
  <c r="J48" s="1"/>
  <c r="J47" s="1"/>
  <c r="J46" s="1"/>
  <c r="J45" s="1"/>
  <c r="J44" s="1"/>
  <c r="L72"/>
  <c r="J107"/>
  <c r="L113"/>
  <c r="L112" s="1"/>
  <c r="L111" s="1"/>
  <c r="L108" s="1"/>
  <c r="K119"/>
  <c r="K118" s="1"/>
  <c r="K117" s="1"/>
  <c r="J130"/>
  <c r="J72"/>
  <c r="J113"/>
  <c r="J112" s="1"/>
  <c r="J111" s="1"/>
  <c r="J108" s="1"/>
  <c r="L119"/>
  <c r="L118" s="1"/>
  <c r="L117" s="1"/>
  <c r="K125"/>
  <c r="K124" s="1"/>
  <c r="K123" s="1"/>
  <c r="L41"/>
  <c r="L40" s="1"/>
  <c r="L37" s="1"/>
  <c r="L36" s="1"/>
  <c r="J88"/>
  <c r="J87" s="1"/>
  <c r="J84" s="1"/>
  <c r="J61"/>
  <c r="J56" s="1"/>
  <c r="I80" i="18"/>
  <c r="I79" s="1"/>
  <c r="I94"/>
  <c r="I52"/>
  <c r="I51" s="1"/>
  <c r="I70"/>
  <c r="I69" s="1"/>
  <c r="I13"/>
  <c r="I12" s="1"/>
  <c r="I11" s="1"/>
  <c r="K52"/>
  <c r="K51" s="1"/>
  <c r="K50" s="1"/>
  <c r="K49" s="1"/>
  <c r="K48" s="1"/>
  <c r="K47" s="1"/>
  <c r="K13"/>
  <c r="K12" s="1"/>
  <c r="K11" s="1"/>
  <c r="K24"/>
  <c r="K21" s="1"/>
  <c r="J19"/>
  <c r="J18" s="1"/>
  <c r="J13"/>
  <c r="J12" s="1"/>
  <c r="J11" s="1"/>
  <c r="J24"/>
  <c r="J21" s="1"/>
  <c r="J52"/>
  <c r="J51" s="1"/>
  <c r="J50" s="1"/>
  <c r="J49" s="1"/>
  <c r="J48" s="1"/>
  <c r="J47" s="1"/>
  <c r="K19"/>
  <c r="K18" s="1"/>
  <c r="L52" i="6"/>
  <c r="L51" s="1"/>
  <c r="L50" s="1"/>
  <c r="K19"/>
  <c r="K52"/>
  <c r="K51" s="1"/>
  <c r="K50" s="1"/>
  <c r="E10" i="13"/>
  <c r="D10"/>
  <c r="L19" i="6"/>
  <c r="J105"/>
  <c r="J104" s="1"/>
  <c r="J103" s="1"/>
  <c r="J102" s="1"/>
  <c r="J52"/>
  <c r="J51" s="1"/>
  <c r="J50" s="1"/>
  <c r="L72"/>
  <c r="L71" s="1"/>
  <c r="L70" s="1"/>
  <c r="L29"/>
  <c r="L28" s="1"/>
  <c r="L136" i="9"/>
  <c r="L135" s="1"/>
  <c r="L134" s="1"/>
  <c r="J41"/>
  <c r="J40" s="1"/>
  <c r="J11" i="6"/>
  <c r="J10" s="1"/>
  <c r="L105"/>
  <c r="L104" s="1"/>
  <c r="L103" s="1"/>
  <c r="L102" s="1"/>
  <c r="K98"/>
  <c r="K97" s="1"/>
  <c r="K96" s="1"/>
  <c r="K95" s="1"/>
  <c r="J71"/>
  <c r="J70" s="1"/>
  <c r="K72"/>
  <c r="K71" s="1"/>
  <c r="K70" s="1"/>
  <c r="L35"/>
  <c r="L34" s="1"/>
  <c r="L33" s="1"/>
  <c r="L82" i="9"/>
  <c r="L81" s="1"/>
  <c r="J29" i="6"/>
  <c r="J28" s="1"/>
  <c r="J136" i="9"/>
  <c r="J135" s="1"/>
  <c r="J134" s="1"/>
  <c r="K136"/>
  <c r="K135" s="1"/>
  <c r="K134" s="1"/>
  <c r="K29" i="6"/>
  <c r="K28" s="1"/>
  <c r="K41" i="9"/>
  <c r="K40" s="1"/>
  <c r="K11" i="6"/>
  <c r="K10" s="1"/>
  <c r="K22"/>
  <c r="K18" s="1"/>
  <c r="L98"/>
  <c r="L97" s="1"/>
  <c r="L96" s="1"/>
  <c r="L95" s="1"/>
  <c r="J82" i="9"/>
  <c r="J81" s="1"/>
  <c r="J73" s="1"/>
  <c r="J35" i="6"/>
  <c r="J34" s="1"/>
  <c r="J33" s="1"/>
  <c r="K35"/>
  <c r="K34" s="1"/>
  <c r="K33" s="1"/>
  <c r="L11"/>
  <c r="L10" s="1"/>
  <c r="K105"/>
  <c r="K104" s="1"/>
  <c r="K103" s="1"/>
  <c r="K102" s="1"/>
  <c r="J66" i="9" l="1"/>
  <c r="J17" i="18"/>
  <c r="J16" s="1"/>
  <c r="J15" s="1"/>
  <c r="K17"/>
  <c r="K16" s="1"/>
  <c r="K15" s="1"/>
  <c r="K66" i="9"/>
  <c r="K65" s="1"/>
  <c r="L66"/>
  <c r="L65" s="1"/>
  <c r="J106"/>
  <c r="J105" s="1"/>
  <c r="J102" s="1"/>
  <c r="L22" i="6"/>
  <c r="L18" s="1"/>
  <c r="J129" i="9"/>
  <c r="J128" s="1"/>
  <c r="J127" s="1"/>
  <c r="J126" s="1"/>
  <c r="J120" s="1"/>
  <c r="J10" i="18"/>
  <c r="J9" s="1"/>
  <c r="K10"/>
  <c r="K9" s="1"/>
  <c r="I10"/>
  <c r="I9" s="1"/>
  <c r="K110" i="9"/>
  <c r="K109" s="1"/>
  <c r="J71"/>
  <c r="J70" s="1"/>
  <c r="J69" s="1"/>
  <c r="J68" s="1"/>
  <c r="L71"/>
  <c r="L70" s="1"/>
  <c r="L67" s="1"/>
  <c r="L120"/>
  <c r="L49" i="6"/>
  <c r="L48" s="1"/>
  <c r="L110" i="9"/>
  <c r="L109" s="1"/>
  <c r="K120"/>
  <c r="K49" i="6"/>
  <c r="K48" s="1"/>
  <c r="K86" i="9"/>
  <c r="K85" s="1"/>
  <c r="K104"/>
  <c r="K103" s="1"/>
  <c r="I16" i="18"/>
  <c r="I15" s="1"/>
  <c r="K114" i="9"/>
  <c r="K116"/>
  <c r="K115" s="1"/>
  <c r="K80"/>
  <c r="K79" s="1"/>
  <c r="L114"/>
  <c r="L116"/>
  <c r="L115" s="1"/>
  <c r="J114"/>
  <c r="J116"/>
  <c r="J115" s="1"/>
  <c r="I78" i="18"/>
  <c r="J86" i="9"/>
  <c r="J85" s="1"/>
  <c r="L104"/>
  <c r="L103" s="1"/>
  <c r="J110"/>
  <c r="J109" s="1"/>
  <c r="L39"/>
  <c r="L38" s="1"/>
  <c r="K37"/>
  <c r="K36" s="1"/>
  <c r="K39"/>
  <c r="K38" s="1"/>
  <c r="K131"/>
  <c r="K133"/>
  <c r="K132" s="1"/>
  <c r="J37"/>
  <c r="J36" s="1"/>
  <c r="J39"/>
  <c r="J38" s="1"/>
  <c r="J131"/>
  <c r="J133"/>
  <c r="J132" s="1"/>
  <c r="L131"/>
  <c r="L133"/>
  <c r="L132" s="1"/>
  <c r="K122"/>
  <c r="K121" s="1"/>
  <c r="L122"/>
  <c r="L121" s="1"/>
  <c r="J122"/>
  <c r="J121" s="1"/>
  <c r="J80"/>
  <c r="J79" s="1"/>
  <c r="L73"/>
  <c r="L80"/>
  <c r="L79" s="1"/>
  <c r="L44"/>
  <c r="L46"/>
  <c r="L45" s="1"/>
  <c r="K44"/>
  <c r="K46"/>
  <c r="K45" s="1"/>
  <c r="K71"/>
  <c r="K70" s="1"/>
  <c r="I50" i="18"/>
  <c r="I49" s="1"/>
  <c r="I48" s="1"/>
  <c r="I47" s="1"/>
  <c r="L79" i="6"/>
  <c r="C22" i="1"/>
  <c r="D22"/>
  <c r="E22"/>
  <c r="L88" i="9"/>
  <c r="L87" s="1"/>
  <c r="J49" i="6"/>
  <c r="J48" s="1"/>
  <c r="J79"/>
  <c r="K54" i="9"/>
  <c r="K53" s="1"/>
  <c r="K50" s="1"/>
  <c r="K17" i="6"/>
  <c r="K16" s="1"/>
  <c r="K9" s="1"/>
  <c r="K8" s="1"/>
  <c r="J17"/>
  <c r="J16" s="1"/>
  <c r="J9" s="1"/>
  <c r="J54" i="9"/>
  <c r="J53" s="1"/>
  <c r="J50" s="1"/>
  <c r="J43" s="1"/>
  <c r="L54"/>
  <c r="L53" s="1"/>
  <c r="L50" s="1"/>
  <c r="J8" i="6" l="1"/>
  <c r="L43" i="9"/>
  <c r="L35" s="1"/>
  <c r="L7" s="1"/>
  <c r="K43"/>
  <c r="K35" s="1"/>
  <c r="K7" s="1"/>
  <c r="J104"/>
  <c r="J103" s="1"/>
  <c r="K7" i="6"/>
  <c r="L17"/>
  <c r="L16" s="1"/>
  <c r="L9" s="1"/>
  <c r="L8" s="1"/>
  <c r="I8" i="18"/>
  <c r="J8"/>
  <c r="K8"/>
  <c r="L69" i="9"/>
  <c r="L68" s="1"/>
  <c r="J67"/>
  <c r="E7" i="1"/>
  <c r="D7"/>
  <c r="C7"/>
  <c r="L84" i="9"/>
  <c r="L86"/>
  <c r="L85" s="1"/>
  <c r="K67"/>
  <c r="K69"/>
  <c r="K68" s="1"/>
  <c r="L52"/>
  <c r="L51" s="1"/>
  <c r="J35"/>
  <c r="J52"/>
  <c r="J51" s="1"/>
  <c r="K52"/>
  <c r="K51" s="1"/>
  <c r="J65"/>
  <c r="J7" i="6" l="1"/>
  <c r="C20" i="13"/>
  <c r="I7" i="18"/>
  <c r="L7" i="6"/>
  <c r="E17" i="13"/>
  <c r="E16" s="1"/>
  <c r="E15" s="1"/>
  <c r="D17"/>
  <c r="D16" s="1"/>
  <c r="D15" s="1"/>
  <c r="J7" i="9"/>
  <c r="J7" i="18"/>
  <c r="K7"/>
  <c r="E20" i="13" s="1"/>
  <c r="C17"/>
  <c r="C16" s="1"/>
  <c r="C15" s="1"/>
  <c r="C19" l="1"/>
  <c r="C18" s="1"/>
  <c r="C14" s="1"/>
  <c r="C6" s="1"/>
  <c r="C15" i="12" s="1"/>
  <c r="D20" i="13"/>
  <c r="D19" s="1"/>
  <c r="D18" s="1"/>
  <c r="D14" s="1"/>
  <c r="D6" s="1"/>
  <c r="E19"/>
  <c r="E18" s="1"/>
  <c r="E14" s="1"/>
  <c r="E6" s="1"/>
  <c r="C16" i="12" l="1"/>
  <c r="C12"/>
</calcChain>
</file>

<file path=xl/sharedStrings.xml><?xml version="1.0" encoding="utf-8"?>
<sst xmlns="http://schemas.openxmlformats.org/spreadsheetml/2006/main" count="2080" uniqueCount="236">
  <si>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</si>
  <si>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</si>
  <si>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</si>
  <si>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</si>
  <si>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</si>
  <si>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</si>
  <si>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</si>
  <si>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</si>
  <si>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</si>
  <si>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</si>
  <si>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</si>
  <si>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</si>
  <si>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</si>
  <si>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</si>
  <si>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</si>
  <si>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</si>
  <si>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</si>
  <si>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</si>
  <si>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</si>
  <si>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</si>
  <si>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</si>
  <si>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</si>
  <si>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</si>
  <si>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</si>
  <si>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</si>
  <si>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</si>
  <si>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</si>
  <si>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</si>
  <si>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</si>
  <si>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</si>
  <si>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</si>
  <si>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</si>
  <si>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</si>
  <si>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</si>
  <si>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</si>
  <si>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</si>
  <si>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</si>
  <si>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</si>
  <si>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</si>
  <si>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</si>
  <si>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</si>
  <si>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</si>
  <si>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</si>
  <si>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</si>
  <si>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</si>
  <si>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</si>
  <si>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</si>
  <si>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</si>
  <si>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</si>
  <si>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</si>
  <si>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</si>
  <si>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</si>
  <si>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08</t>
  </si>
  <si>
    <t>Мероприятия по обеспечению пожарной безопасности</t>
  </si>
  <si>
    <t>42120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</si>
  <si>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</si>
  <si>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</si>
  <si>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</si>
  <si>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</si>
  <si>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</si>
  <si>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</si>
  <si>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</si>
  <si>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</si>
  <si>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</si>
  <si>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</si>
  <si>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</si>
  <si>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</si>
  <si>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</si>
  <si>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</si>
  <si>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</si>
  <si>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</si>
  <si>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</si>
  <si>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</si>
  <si>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</si>
  <si>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</si>
  <si>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</si>
  <si>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</si>
  <si>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</si>
  <si>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</si>
  <si>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</si>
  <si>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</si>
  <si>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</si>
  <si>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</si>
  <si>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</si>
  <si>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</si>
  <si>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</si>
  <si>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</si>
  <si>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</si>
  <si>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</si>
  <si>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</si>
  <si>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</si>
  <si>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</si>
  <si>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</si>
  <si>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</si>
  <si>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</si>
  <si>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</si>
  <si>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</si>
  <si>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</si>
  <si>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</si>
  <si>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</si>
  <si>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</si>
  <si>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</si>
  <si>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</si>
  <si>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</si>
  <si>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</si>
  <si>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</si>
  <si>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</si>
  <si>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</si>
  <si>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</si>
  <si>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</si>
  <si>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</si>
  <si>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</si>
  <si>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</si>
  <si>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</si>
  <si>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</si>
  <si>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</si>
  <si>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</si>
  <si>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</si>
  <si>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</si>
  <si>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</si>
  <si>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</si>
  <si>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</si>
  <si>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</si>
  <si>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</si>
  <si>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</si>
  <si>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</si>
  <si>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</si>
  <si>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</si>
  <si>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</si>
  <si>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</si>
  <si>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</si>
  <si>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</si>
  <si>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</si>
  <si>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</si>
  <si>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</si>
  <si>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</si>
  <si>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</si>
  <si>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</si>
  <si>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</si>
  <si>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</si>
  <si>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</si>
  <si>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</si>
  <si>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</si>
  <si>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</si>
  <si>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</si>
  <si>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</si>
  <si>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</si>
  <si>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</si>
  <si>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</si>
  <si>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</si>
  <si>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</si>
  <si>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</si>
  <si>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</si>
  <si>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</si>
  <si>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</si>
  <si>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</si>
  <si>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</si>
  <si>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</si>
  <si>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</si>
  <si>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</si>
  <si>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</si>
  <si>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</si>
  <si>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</si>
  <si>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</si>
  <si>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</si>
  <si>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</si>
  <si>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</si>
  <si>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</si>
  <si>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</si>
  <si>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</si>
  <si>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</si>
  <si>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</si>
  <si>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</si>
  <si>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"Развитие муниципальной службы в Паевском сельском поселении на 2020-2022 годы"</t>
  </si>
  <si>
    <t>Программа "Пожарная безопасность на территории Пушкинского сельского поселения Кадошкинского муниципального района Республики Мордовия на 2020-2022г.г."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</si>
  <si>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</si>
  <si>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Программа "Развитие муниципальной службы в Пушкинском сельском поселении на 2020-2022 годы"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</si>
  <si>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</si>
  <si>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</si>
  <si>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</si>
  <si>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</si>
  <si>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</si>
  <si>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</si>
  <si>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</si>
  <si>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</si>
  <si>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</si>
  <si>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</si>
  <si>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</si>
  <si>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</si>
  <si>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</si>
  <si>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</si>
  <si>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</si>
  <si>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</si>
  <si>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</si>
  <si>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</si>
  <si>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</si>
  <si>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</si>
  <si>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>91911105025100000120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</si>
  <si>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</si>
  <si>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</si>
  <si>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</si>
  <si>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</si>
  <si>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</si>
  <si>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</si>
  <si>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</si>
  <si>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</si>
  <si>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</si>
  <si>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</si>
  <si>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</si>
  <si>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</si>
  <si>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</si>
  <si>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</si>
  <si>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</si>
  <si>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</si>
  <si>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</si>
  <si>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</si>
  <si>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</si>
  <si>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</si>
  <si>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</si>
  <si>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</si>
  <si>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</si>
  <si>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</si>
  <si>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Резервный фонд Правительства Республики Мордовия</t>
  </si>
  <si>
    <t>80190</t>
  </si>
  <si>
    <t>91920249999100000150</t>
  </si>
  <si>
    <t xml:space="preserve">Прочие межбюджетные трансферты, передаваемые бюджетам сельских поселений </t>
  </si>
  <si>
    <t>91911402052100000440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</si>
  <si>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</si>
  <si>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Ремонт автомобильных дорог общего пользования местного значения и искусственных сооружений на них за счет средств местного бюджета</t>
  </si>
  <si>
    <t>42520</t>
  </si>
  <si>
    <t>-111,7</t>
  </si>
  <si>
    <t>+250</t>
  </si>
  <si>
    <t>830</t>
  </si>
  <si>
    <t>Исполнение судебных актов</t>
  </si>
  <si>
    <t>+1</t>
  </si>
  <si>
    <t>-1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</si>
</sst>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#,##0.0"/>
    <numFmt numFmtId="165" formatCode="0.0"/>
  </numFmts>
  <fonts count="18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8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14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164" fontId="3" fillId="3" borderId="1" xfId="1" applyNumberFormat="1" applyFont="1" applyFill="1" applyBorder="1" applyAlignment="1">
      <alignment horizontal="right" wrapText="1"/>
    </xf>
    <xf numFmtId="0" fontId="3" fillId="3" borderId="0" xfId="0" applyFont="1" applyFill="1" applyAlignment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2" fontId="3" fillId="3" borderId="18" xfId="4" applyNumberFormat="1" applyFont="1" applyFill="1" applyBorder="1" applyAlignment="1">
      <alignment horizontal="center"/>
    </xf>
    <xf numFmtId="165" fontId="4" fillId="3" borderId="8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165" fontId="4" fillId="3" borderId="7" xfId="4" applyNumberFormat="1" applyFont="1" applyFill="1" applyBorder="1" applyAlignment="1">
      <alignment horizontal="center"/>
    </xf>
    <xf numFmtId="0" fontId="4" fillId="3" borderId="0" xfId="4" applyFont="1" applyFill="1" applyBorder="1"/>
    <xf numFmtId="165" fontId="3" fillId="3" borderId="7" xfId="4" applyNumberFormat="1" applyFont="1" applyFill="1" applyBorder="1" applyAlignment="1">
      <alignment horizontal="center"/>
    </xf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15" fillId="0" borderId="27" xfId="0" applyNumberFormat="1" applyFont="1" applyFill="1" applyBorder="1" applyAlignment="1">
      <alignment horizontal="center" vertical="center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165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2" fontId="3" fillId="3" borderId="1" xfId="4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0" fontId="3" fillId="2" borderId="1" xfId="2" applyFont="1" applyFill="1" applyBorder="1" applyAlignment="1">
      <alignment vertical="top" wrapText="1"/>
    </xf>
    <xf numFmtId="165" fontId="3" fillId="2" borderId="1" xfId="0" applyNumberFormat="1" applyFont="1" applyFill="1" applyBorder="1"/>
    <xf numFmtId="49" fontId="3" fillId="0" borderId="0" xfId="0" applyNumberFormat="1" applyFont="1"/>
    <xf numFmtId="49" fontId="4" fillId="0" borderId="0" xfId="0" applyNumberFormat="1" applyFont="1"/>
    <xf numFmtId="49" fontId="4" fillId="0" borderId="0" xfId="0" applyNumberFormat="1" applyFont="1" applyBorder="1"/>
    <xf numFmtId="165" fontId="3" fillId="0" borderId="1" xfId="5" applyNumberFormat="1" applyFont="1" applyFill="1" applyBorder="1" applyAlignment="1">
      <alignment horizontal="right" wrapText="1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28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0"/>
  <sheetViews>
    <sheetView view="pageBreakPreview" zoomScaleNormal="75" zoomScaleSheetLayoutView="100" workbookViewId="0">
      <selection activeCell="C22" sqref="C22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3" customWidth="1"/>
    <col min="5" max="5" width="14.85546875" style="43" customWidth="1"/>
    <col min="6" max="6" width="43.28515625" style="42" customWidth="1"/>
    <col min="7" max="16384" width="8.5703125" style="43"/>
  </cols>
  <sheetData>
    <row r="1" spans="1:6" ht="114" customHeight="1">
      <c r="A1" s="40"/>
      <c r="B1" s="40"/>
      <c r="C1" s="257" t="s">
        <v>193</v>
      </c>
      <c r="D1" s="257"/>
      <c r="E1" s="257"/>
    </row>
    <row r="2" spans="1:6" ht="41.25" customHeight="1">
      <c r="A2" s="263" t="s">
        <v>164</v>
      </c>
      <c r="B2" s="263"/>
      <c r="C2" s="263"/>
      <c r="D2" s="263"/>
      <c r="E2" s="263"/>
    </row>
    <row r="3" spans="1:6">
      <c r="A3" s="127"/>
      <c r="B3" s="127"/>
      <c r="C3" s="264" t="s">
        <v>0</v>
      </c>
      <c r="D3" s="264"/>
      <c r="E3" s="264"/>
    </row>
    <row r="4" spans="1:6" ht="32.25" customHeight="1">
      <c r="A4" s="259" t="s">
        <v>1</v>
      </c>
      <c r="B4" s="261" t="s">
        <v>2</v>
      </c>
      <c r="C4" s="258" t="s">
        <v>3</v>
      </c>
      <c r="D4" s="258"/>
      <c r="E4" s="258"/>
    </row>
    <row r="5" spans="1:6">
      <c r="A5" s="260"/>
      <c r="B5" s="262"/>
      <c r="C5" s="236" t="s">
        <v>142</v>
      </c>
      <c r="D5" s="236" t="s">
        <v>180</v>
      </c>
      <c r="E5" s="236" t="s">
        <v>196</v>
      </c>
    </row>
    <row r="6" spans="1:6">
      <c r="A6" s="44">
        <v>1</v>
      </c>
      <c r="B6" s="44">
        <v>2</v>
      </c>
      <c r="C6" s="45">
        <v>3</v>
      </c>
      <c r="D6" s="45">
        <v>4</v>
      </c>
      <c r="E6" s="45">
        <v>5</v>
      </c>
    </row>
    <row r="7" spans="1:6">
      <c r="A7" s="46"/>
      <c r="B7" s="47" t="s">
        <v>4</v>
      </c>
      <c r="C7" s="48">
        <f>SUM(C8+C22)</f>
        <v>4842.47</v>
      </c>
      <c r="D7" s="48">
        <f>SUM(D8+D22)</f>
        <v>1406.6999999999998</v>
      </c>
      <c r="E7" s="48">
        <f>SUM(E8+E22)</f>
        <v>1432.3000000000002</v>
      </c>
    </row>
    <row r="8" spans="1:6">
      <c r="A8" s="49" t="s">
        <v>75</v>
      </c>
      <c r="B8" s="47" t="s">
        <v>79</v>
      </c>
      <c r="C8" s="50">
        <f>C9+C12+C14+C17+C19</f>
        <v>3709.6000000000004</v>
      </c>
      <c r="D8" s="50">
        <f t="shared" ref="D8:E8" si="0">D9+D12+D14+D17</f>
        <v>739.4</v>
      </c>
      <c r="E8" s="50">
        <f t="shared" si="0"/>
        <v>729.6</v>
      </c>
    </row>
    <row r="9" spans="1:6">
      <c r="A9" s="49" t="s">
        <v>76</v>
      </c>
      <c r="B9" s="47" t="s">
        <v>5</v>
      </c>
      <c r="C9" s="50">
        <f t="shared" ref="C9:E10" si="1">SUM(C10)</f>
        <v>23</v>
      </c>
      <c r="D9" s="50">
        <f t="shared" si="1"/>
        <v>50</v>
      </c>
      <c r="E9" s="50">
        <f t="shared" si="1"/>
        <v>24</v>
      </c>
    </row>
    <row r="10" spans="1:6">
      <c r="A10" s="49" t="s">
        <v>6</v>
      </c>
      <c r="B10" s="47" t="s">
        <v>7</v>
      </c>
      <c r="C10" s="228">
        <f t="shared" si="1"/>
        <v>23</v>
      </c>
      <c r="D10" s="228">
        <f t="shared" si="1"/>
        <v>50</v>
      </c>
      <c r="E10" s="228">
        <f t="shared" si="1"/>
        <v>24</v>
      </c>
    </row>
    <row r="11" spans="1:6" ht="63">
      <c r="A11" s="51" t="s">
        <v>80</v>
      </c>
      <c r="B11" s="32" t="s">
        <v>81</v>
      </c>
      <c r="C11" s="239">
        <v>23</v>
      </c>
      <c r="D11" s="256">
        <v>50</v>
      </c>
      <c r="E11" s="224">
        <v>24</v>
      </c>
    </row>
    <row r="12" spans="1:6">
      <c r="A12" s="49" t="s">
        <v>77</v>
      </c>
      <c r="B12" s="47" t="s">
        <v>82</v>
      </c>
      <c r="C12" s="238">
        <f>SUM(C13)</f>
        <v>62</v>
      </c>
      <c r="D12" s="238">
        <f>SUM(D13)</f>
        <v>63</v>
      </c>
      <c r="E12" s="238">
        <f>SUM(E13)</f>
        <v>64</v>
      </c>
    </row>
    <row r="13" spans="1:6" ht="33" customHeight="1">
      <c r="A13" s="51" t="s">
        <v>83</v>
      </c>
      <c r="B13" s="52" t="s">
        <v>84</v>
      </c>
      <c r="C13" s="239">
        <v>62</v>
      </c>
      <c r="D13" s="224">
        <v>63</v>
      </c>
      <c r="E13" s="225">
        <v>64</v>
      </c>
    </row>
    <row r="14" spans="1:6">
      <c r="A14" s="49" t="s">
        <v>78</v>
      </c>
      <c r="B14" s="6" t="s">
        <v>8</v>
      </c>
      <c r="C14" s="238">
        <f>SUM(C15+C16)</f>
        <v>493</v>
      </c>
      <c r="D14" s="238">
        <f>SUM(D15+D16)</f>
        <v>495</v>
      </c>
      <c r="E14" s="238">
        <f>SUM(E15+E16)</f>
        <v>505</v>
      </c>
    </row>
    <row r="15" spans="1:6" ht="31.5">
      <c r="A15" s="51" t="s">
        <v>85</v>
      </c>
      <c r="B15" s="52" t="s">
        <v>86</v>
      </c>
      <c r="C15" s="239">
        <v>325</v>
      </c>
      <c r="D15" s="224">
        <v>335</v>
      </c>
      <c r="E15" s="225">
        <v>345</v>
      </c>
    </row>
    <row r="16" spans="1:6" s="2" customFormat="1" ht="31.5">
      <c r="A16" s="51" t="s">
        <v>87</v>
      </c>
      <c r="B16" s="52" t="s">
        <v>88</v>
      </c>
      <c r="C16" s="239">
        <v>168</v>
      </c>
      <c r="D16" s="224">
        <v>160</v>
      </c>
      <c r="E16" s="225">
        <v>160</v>
      </c>
      <c r="F16" s="53"/>
    </row>
    <row r="17" spans="1:6" s="2" customFormat="1" ht="37.9" customHeight="1">
      <c r="A17" s="49" t="s">
        <v>9</v>
      </c>
      <c r="B17" s="6" t="s">
        <v>10</v>
      </c>
      <c r="C17" s="238">
        <f>SUM(C18)</f>
        <v>126.3</v>
      </c>
      <c r="D17" s="238">
        <f>SUM(D18)</f>
        <v>131.4</v>
      </c>
      <c r="E17" s="238">
        <f>SUM(E18)</f>
        <v>136.6</v>
      </c>
      <c r="F17" s="53"/>
    </row>
    <row r="18" spans="1:6" ht="63">
      <c r="A18" s="51" t="s">
        <v>197</v>
      </c>
      <c r="B18" s="52" t="s">
        <v>89</v>
      </c>
      <c r="C18" s="239">
        <v>126.3</v>
      </c>
      <c r="D18" s="224">
        <v>131.4</v>
      </c>
      <c r="E18" s="225">
        <v>136.6</v>
      </c>
    </row>
    <row r="19" spans="1:6" ht="31.5">
      <c r="A19" s="49" t="s">
        <v>216</v>
      </c>
      <c r="B19" s="6" t="s">
        <v>217</v>
      </c>
      <c r="C19" s="247">
        <f>C20+C21</f>
        <v>3005.3</v>
      </c>
      <c r="D19" s="247">
        <f t="shared" ref="D19:E19" si="2">D20</f>
        <v>0</v>
      </c>
      <c r="E19" s="247">
        <f t="shared" si="2"/>
        <v>0</v>
      </c>
    </row>
    <row r="20" spans="1:6" ht="47.25">
      <c r="A20" s="51" t="s">
        <v>218</v>
      </c>
      <c r="B20" s="54" t="s">
        <v>219</v>
      </c>
      <c r="C20" s="247">
        <v>2447</v>
      </c>
      <c r="D20" s="248">
        <v>0</v>
      </c>
      <c r="E20" s="248">
        <v>0</v>
      </c>
    </row>
    <row r="21" spans="1:6" ht="78.75">
      <c r="A21" s="51" t="s">
        <v>226</v>
      </c>
      <c r="B21" s="54" t="s">
        <v>227</v>
      </c>
      <c r="C21" s="247">
        <f>420+138.3</f>
        <v>558.29999999999995</v>
      </c>
      <c r="D21" s="248">
        <v>0</v>
      </c>
      <c r="E21" s="248">
        <v>0</v>
      </c>
    </row>
    <row r="22" spans="1:6" ht="38.450000000000003" customHeight="1">
      <c r="A22" s="55" t="s">
        <v>90</v>
      </c>
      <c r="B22" s="56" t="s">
        <v>91</v>
      </c>
      <c r="C22" s="238">
        <f>SUM(C25+C28+C23)</f>
        <v>1132.8700000000001</v>
      </c>
      <c r="D22" s="238">
        <f t="shared" ref="D22:E22" si="3">SUM(D25+D28+D23)</f>
        <v>667.3</v>
      </c>
      <c r="E22" s="238">
        <f t="shared" si="3"/>
        <v>702.7</v>
      </c>
    </row>
    <row r="23" spans="1:6" ht="17.25" customHeight="1">
      <c r="A23" s="49" t="s">
        <v>161</v>
      </c>
      <c r="B23" s="56" t="s">
        <v>162</v>
      </c>
      <c r="C23" s="238">
        <f>C24</f>
        <v>326.3</v>
      </c>
      <c r="D23" s="238">
        <f t="shared" ref="D23:E23" si="4">D24</f>
        <v>0</v>
      </c>
      <c r="E23" s="238">
        <f t="shared" si="4"/>
        <v>0</v>
      </c>
    </row>
    <row r="24" spans="1:6" ht="31.5" customHeight="1">
      <c r="A24" s="51" t="s">
        <v>181</v>
      </c>
      <c r="B24" s="41" t="s">
        <v>179</v>
      </c>
      <c r="C24" s="240">
        <v>326.3</v>
      </c>
      <c r="D24" s="240">
        <v>0</v>
      </c>
      <c r="E24" s="240">
        <v>0</v>
      </c>
    </row>
    <row r="25" spans="1:6">
      <c r="A25" s="49" t="s">
        <v>92</v>
      </c>
      <c r="B25" s="57" t="s">
        <v>93</v>
      </c>
      <c r="C25" s="238">
        <f>SUM(C26+C27)</f>
        <v>89.899999999999991</v>
      </c>
      <c r="D25" s="238">
        <f>SUM(D26+D27)</f>
        <v>92.899999999999991</v>
      </c>
      <c r="E25" s="238">
        <f>SUM(E26+E27)</f>
        <v>96.1</v>
      </c>
    </row>
    <row r="26" spans="1:6" ht="94.5">
      <c r="A26" s="51" t="s">
        <v>169</v>
      </c>
      <c r="B26" s="86" t="s">
        <v>159</v>
      </c>
      <c r="C26" s="240">
        <v>0.1</v>
      </c>
      <c r="D26" s="240">
        <v>0.1</v>
      </c>
      <c r="E26" s="240">
        <v>0.1</v>
      </c>
    </row>
    <row r="27" spans="1:6" ht="33" customHeight="1">
      <c r="A27" s="51" t="s">
        <v>170</v>
      </c>
      <c r="B27" s="32" t="s">
        <v>94</v>
      </c>
      <c r="C27" s="241">
        <v>89.8</v>
      </c>
      <c r="D27" s="241">
        <v>92.8</v>
      </c>
      <c r="E27" s="241">
        <v>96</v>
      </c>
    </row>
    <row r="28" spans="1:6" ht="21" customHeight="1">
      <c r="A28" s="49" t="s">
        <v>95</v>
      </c>
      <c r="B28" s="47" t="s">
        <v>96</v>
      </c>
      <c r="C28" s="242">
        <f>SUM(C29+C30)</f>
        <v>716.67000000000007</v>
      </c>
      <c r="D28" s="242">
        <f t="shared" ref="D28:E28" si="5">SUM(D29+D30)</f>
        <v>574.4</v>
      </c>
      <c r="E28" s="242">
        <f t="shared" si="5"/>
        <v>606.6</v>
      </c>
    </row>
    <row r="29" spans="1:6" ht="66" customHeight="1">
      <c r="A29" s="51" t="s">
        <v>165</v>
      </c>
      <c r="B29" s="54" t="s">
        <v>97</v>
      </c>
      <c r="C29" s="243">
        <f>526.2+40.4+118.2</f>
        <v>684.80000000000007</v>
      </c>
      <c r="D29" s="243">
        <f>534+40.4</f>
        <v>574.4</v>
      </c>
      <c r="E29" s="243">
        <f>566.2+40.4</f>
        <v>606.6</v>
      </c>
    </row>
    <row r="30" spans="1:6" ht="31.5">
      <c r="A30" s="51" t="s">
        <v>224</v>
      </c>
      <c r="B30" s="54" t="s">
        <v>225</v>
      </c>
      <c r="C30" s="243">
        <v>31.87</v>
      </c>
      <c r="D30" s="243">
        <v>0</v>
      </c>
      <c r="E30" s="243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15"/>
  <sheetViews>
    <sheetView view="pageBreakPreview" zoomScale="90" zoomScaleNormal="75" zoomScaleSheetLayoutView="90" workbookViewId="0">
      <selection activeCell="A26" sqref="A26"/>
    </sheetView>
  </sheetViews>
  <sheetFormatPr defaultColWidth="8.5703125" defaultRowHeight="15.75"/>
  <cols>
    <col min="1" max="1" width="86.7109375" style="58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40" customWidth="1"/>
    <col min="9" max="9" width="7.85546875" style="40" customWidth="1"/>
    <col min="10" max="10" width="16.85546875" style="61" customWidth="1"/>
    <col min="11" max="11" width="13.85546875" style="40" customWidth="1"/>
    <col min="12" max="12" width="15.85546875" style="40" customWidth="1"/>
    <col min="13" max="15" width="8.5703125" style="253"/>
    <col min="16" max="16384" width="8.5703125" style="40"/>
  </cols>
  <sheetData>
    <row r="1" spans="1:15" ht="93" customHeight="1">
      <c r="A1" s="124"/>
      <c r="B1" s="125"/>
      <c r="C1" s="125"/>
      <c r="D1" s="125"/>
      <c r="E1" s="125"/>
      <c r="F1" s="125"/>
      <c r="G1" s="126"/>
      <c r="H1" s="222"/>
      <c r="I1" s="222"/>
      <c r="J1" s="257" t="s">
        <v>194</v>
      </c>
      <c r="K1" s="257"/>
      <c r="L1" s="257"/>
    </row>
    <row r="2" spans="1:15" ht="57.75" customHeight="1">
      <c r="A2" s="266" t="s">
        <v>199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</row>
    <row r="3" spans="1:15">
      <c r="A3" s="124"/>
      <c r="B3" s="125"/>
      <c r="C3" s="125"/>
      <c r="D3" s="125"/>
      <c r="E3" s="125"/>
      <c r="F3" s="125"/>
      <c r="G3" s="125"/>
      <c r="H3" s="127"/>
      <c r="I3" s="127"/>
      <c r="J3" s="128"/>
      <c r="K3" s="127"/>
      <c r="L3" s="127" t="s">
        <v>200</v>
      </c>
    </row>
    <row r="4" spans="1:15" ht="15.75" customHeight="1">
      <c r="A4" s="265" t="s">
        <v>11</v>
      </c>
      <c r="B4" s="265" t="s">
        <v>20</v>
      </c>
      <c r="C4" s="265" t="s">
        <v>12</v>
      </c>
      <c r="D4" s="265" t="s">
        <v>201</v>
      </c>
      <c r="E4" s="265" t="s">
        <v>202</v>
      </c>
      <c r="F4" s="265"/>
      <c r="G4" s="265"/>
      <c r="H4" s="265"/>
      <c r="I4" s="265" t="s">
        <v>203</v>
      </c>
      <c r="J4" s="265" t="s">
        <v>71</v>
      </c>
      <c r="K4" s="265"/>
      <c r="L4" s="265"/>
    </row>
    <row r="5" spans="1:15">
      <c r="A5" s="265" t="s">
        <v>204</v>
      </c>
      <c r="B5" s="265" t="s">
        <v>204</v>
      </c>
      <c r="C5" s="265" t="s">
        <v>204</v>
      </c>
      <c r="D5" s="265" t="s">
        <v>204</v>
      </c>
      <c r="E5" s="265" t="s">
        <v>204</v>
      </c>
      <c r="F5" s="265"/>
      <c r="G5" s="265"/>
      <c r="H5" s="265"/>
      <c r="I5" s="265" t="s">
        <v>204</v>
      </c>
      <c r="J5" s="237" t="s">
        <v>142</v>
      </c>
      <c r="K5" s="237" t="s">
        <v>180</v>
      </c>
      <c r="L5" s="237" t="s">
        <v>196</v>
      </c>
    </row>
    <row r="6" spans="1:15">
      <c r="A6" s="129">
        <v>1</v>
      </c>
      <c r="B6" s="8">
        <v>2</v>
      </c>
      <c r="C6" s="8">
        <v>3</v>
      </c>
      <c r="D6" s="8">
        <v>4</v>
      </c>
      <c r="E6" s="8">
        <v>5</v>
      </c>
      <c r="F6" s="130">
        <v>6</v>
      </c>
      <c r="G6" s="8">
        <v>7</v>
      </c>
      <c r="H6" s="89">
        <v>8</v>
      </c>
      <c r="I6" s="89">
        <v>9</v>
      </c>
      <c r="J6" s="89">
        <v>10</v>
      </c>
      <c r="K6" s="89">
        <v>11</v>
      </c>
      <c r="L6" s="89">
        <v>12</v>
      </c>
    </row>
    <row r="7" spans="1:15" s="60" customFormat="1">
      <c r="A7" s="131" t="s">
        <v>21</v>
      </c>
      <c r="B7" s="132"/>
      <c r="C7" s="132"/>
      <c r="D7" s="132"/>
      <c r="E7" s="132"/>
      <c r="F7" s="133"/>
      <c r="G7" s="134"/>
      <c r="H7" s="135"/>
      <c r="I7" s="135"/>
      <c r="J7" s="136">
        <f>J8</f>
        <v>4376.4723999999997</v>
      </c>
      <c r="K7" s="136">
        <f t="shared" ref="K7:L7" si="0">K8</f>
        <v>1306.8</v>
      </c>
      <c r="L7" s="136">
        <f t="shared" si="0"/>
        <v>1299.2</v>
      </c>
      <c r="M7" s="254"/>
      <c r="N7" s="254"/>
      <c r="O7" s="254"/>
    </row>
    <row r="8" spans="1:15" ht="31.5">
      <c r="A8" s="131" t="s">
        <v>163</v>
      </c>
      <c r="B8" s="132">
        <v>919</v>
      </c>
      <c r="C8" s="137"/>
      <c r="D8" s="137"/>
      <c r="E8" s="8"/>
      <c r="F8" s="8"/>
      <c r="G8" s="8"/>
      <c r="H8" s="8"/>
      <c r="I8" s="138"/>
      <c r="J8" s="136">
        <f>J9+J48+J70+J79+J95+J102+J57</f>
        <v>4376.4723999999997</v>
      </c>
      <c r="K8" s="136">
        <f>K9+K48+K70+K79+K95+K102+K115</f>
        <v>1306.8</v>
      </c>
      <c r="L8" s="136">
        <f>L9+L48+L70+L79+L95+L102+L115</f>
        <v>1299.2</v>
      </c>
    </row>
    <row r="9" spans="1:15">
      <c r="A9" s="131" t="s">
        <v>14</v>
      </c>
      <c r="B9" s="132">
        <v>919</v>
      </c>
      <c r="C9" s="132" t="s">
        <v>15</v>
      </c>
      <c r="D9" s="132"/>
      <c r="E9" s="139"/>
      <c r="F9" s="139"/>
      <c r="G9" s="139"/>
      <c r="H9" s="139"/>
      <c r="I9" s="133"/>
      <c r="J9" s="136">
        <f>J10+J16+J33+J39</f>
        <v>2124.8799999999997</v>
      </c>
      <c r="K9" s="136">
        <f>K10+K16+K33+K39</f>
        <v>378.79999999999995</v>
      </c>
      <c r="L9" s="136">
        <f>L10+L16+L33+L39</f>
        <v>305.2</v>
      </c>
    </row>
    <row r="10" spans="1:15" ht="31.5">
      <c r="A10" s="140" t="s">
        <v>31</v>
      </c>
      <c r="B10" s="132">
        <v>919</v>
      </c>
      <c r="C10" s="139" t="s">
        <v>15</v>
      </c>
      <c r="D10" s="139" t="s">
        <v>26</v>
      </c>
      <c r="E10" s="139"/>
      <c r="F10" s="139"/>
      <c r="G10" s="139"/>
      <c r="H10" s="139"/>
      <c r="I10" s="141"/>
      <c r="J10" s="142">
        <f>J11</f>
        <v>232</v>
      </c>
      <c r="K10" s="142">
        <f t="shared" ref="K10:L14" si="1">K11</f>
        <v>134.29999999999998</v>
      </c>
      <c r="L10" s="142">
        <f t="shared" si="1"/>
        <v>66.900000000000006</v>
      </c>
    </row>
    <row r="11" spans="1:15">
      <c r="A11" s="114" t="s">
        <v>140</v>
      </c>
      <c r="B11" s="132">
        <v>919</v>
      </c>
      <c r="C11" s="8" t="s">
        <v>15</v>
      </c>
      <c r="D11" s="8" t="s">
        <v>26</v>
      </c>
      <c r="E11" s="8" t="s">
        <v>32</v>
      </c>
      <c r="F11" s="8"/>
      <c r="G11" s="8"/>
      <c r="H11" s="8"/>
      <c r="I11" s="90"/>
      <c r="J11" s="143">
        <f>J12</f>
        <v>232</v>
      </c>
      <c r="K11" s="143">
        <f t="shared" si="1"/>
        <v>134.29999999999998</v>
      </c>
      <c r="L11" s="143">
        <f t="shared" si="1"/>
        <v>66.900000000000006</v>
      </c>
    </row>
    <row r="12" spans="1:15">
      <c r="A12" s="96" t="s">
        <v>138</v>
      </c>
      <c r="B12" s="132">
        <v>919</v>
      </c>
      <c r="C12" s="8" t="s">
        <v>15</v>
      </c>
      <c r="D12" s="8" t="s">
        <v>26</v>
      </c>
      <c r="E12" s="8">
        <v>65</v>
      </c>
      <c r="F12" s="8">
        <v>1</v>
      </c>
      <c r="G12" s="139"/>
      <c r="H12" s="139"/>
      <c r="I12" s="141"/>
      <c r="J12" s="143">
        <f>J13</f>
        <v>232</v>
      </c>
      <c r="K12" s="143">
        <f t="shared" si="1"/>
        <v>134.29999999999998</v>
      </c>
      <c r="L12" s="143">
        <f t="shared" si="1"/>
        <v>66.900000000000006</v>
      </c>
    </row>
    <row r="13" spans="1:15">
      <c r="A13" s="115" t="s">
        <v>117</v>
      </c>
      <c r="B13" s="132">
        <v>919</v>
      </c>
      <c r="C13" s="89" t="s">
        <v>15</v>
      </c>
      <c r="D13" s="89" t="s">
        <v>26</v>
      </c>
      <c r="E13" s="89" t="s">
        <v>32</v>
      </c>
      <c r="F13" s="89" t="s">
        <v>22</v>
      </c>
      <c r="G13" s="89" t="s">
        <v>35</v>
      </c>
      <c r="H13" s="89" t="s">
        <v>36</v>
      </c>
      <c r="I13" s="141"/>
      <c r="J13" s="143">
        <f>J14</f>
        <v>232</v>
      </c>
      <c r="K13" s="143">
        <f t="shared" si="1"/>
        <v>134.29999999999998</v>
      </c>
      <c r="L13" s="143">
        <f t="shared" si="1"/>
        <v>66.900000000000006</v>
      </c>
    </row>
    <row r="14" spans="1:15" ht="47.25">
      <c r="A14" s="115" t="s">
        <v>109</v>
      </c>
      <c r="B14" s="132">
        <v>919</v>
      </c>
      <c r="C14" s="89" t="s">
        <v>15</v>
      </c>
      <c r="D14" s="89" t="s">
        <v>26</v>
      </c>
      <c r="E14" s="89" t="s">
        <v>32</v>
      </c>
      <c r="F14" s="89" t="s">
        <v>22</v>
      </c>
      <c r="G14" s="89" t="s">
        <v>35</v>
      </c>
      <c r="H14" s="89" t="s">
        <v>36</v>
      </c>
      <c r="I14" s="90" t="s">
        <v>111</v>
      </c>
      <c r="J14" s="143">
        <f>J15</f>
        <v>232</v>
      </c>
      <c r="K14" s="143">
        <f t="shared" si="1"/>
        <v>134.29999999999998</v>
      </c>
      <c r="L14" s="143">
        <f t="shared" si="1"/>
        <v>66.900000000000006</v>
      </c>
    </row>
    <row r="15" spans="1:15" ht="21" customHeight="1">
      <c r="A15" s="115" t="s">
        <v>110</v>
      </c>
      <c r="B15" s="132">
        <v>919</v>
      </c>
      <c r="C15" s="89" t="s">
        <v>15</v>
      </c>
      <c r="D15" s="89" t="s">
        <v>26</v>
      </c>
      <c r="E15" s="89" t="s">
        <v>32</v>
      </c>
      <c r="F15" s="89" t="s">
        <v>22</v>
      </c>
      <c r="G15" s="89" t="s">
        <v>35</v>
      </c>
      <c r="H15" s="89" t="s">
        <v>36</v>
      </c>
      <c r="I15" s="90" t="s">
        <v>112</v>
      </c>
      <c r="J15" s="143">
        <v>232</v>
      </c>
      <c r="K15" s="143">
        <f>234.2-99.9</f>
        <v>134.29999999999998</v>
      </c>
      <c r="L15" s="143">
        <f>200-133.1</f>
        <v>66.900000000000006</v>
      </c>
    </row>
    <row r="16" spans="1:15" ht="47.25">
      <c r="A16" s="144" t="s">
        <v>72</v>
      </c>
      <c r="B16" s="132">
        <v>919</v>
      </c>
      <c r="C16" s="139" t="s">
        <v>15</v>
      </c>
      <c r="D16" s="139" t="s">
        <v>16</v>
      </c>
      <c r="E16" s="139"/>
      <c r="F16" s="139"/>
      <c r="G16" s="139"/>
      <c r="H16" s="139"/>
      <c r="I16" s="141"/>
      <c r="J16" s="142">
        <f>J17+J28</f>
        <v>1880.6999999999998</v>
      </c>
      <c r="K16" s="142">
        <f>K17+K28</f>
        <v>243.5</v>
      </c>
      <c r="L16" s="142">
        <f>L17+L28</f>
        <v>237.29999999999998</v>
      </c>
    </row>
    <row r="17" spans="1:15">
      <c r="A17" s="114" t="s">
        <v>140</v>
      </c>
      <c r="B17" s="132">
        <v>919</v>
      </c>
      <c r="C17" s="8" t="s">
        <v>15</v>
      </c>
      <c r="D17" s="8" t="s">
        <v>16</v>
      </c>
      <c r="E17" s="8" t="s">
        <v>32</v>
      </c>
      <c r="F17" s="8"/>
      <c r="G17" s="8"/>
      <c r="H17" s="8"/>
      <c r="I17" s="90"/>
      <c r="J17" s="143">
        <f>J18</f>
        <v>1880.6</v>
      </c>
      <c r="K17" s="143">
        <f>K18</f>
        <v>243.4</v>
      </c>
      <c r="L17" s="143">
        <f>L18</f>
        <v>237.2</v>
      </c>
    </row>
    <row r="18" spans="1:15" ht="18.600000000000001" customHeight="1">
      <c r="A18" s="114" t="s">
        <v>141</v>
      </c>
      <c r="B18" s="132">
        <v>919</v>
      </c>
      <c r="C18" s="89" t="s">
        <v>15</v>
      </c>
      <c r="D18" s="89" t="s">
        <v>16</v>
      </c>
      <c r="E18" s="89" t="s">
        <v>32</v>
      </c>
      <c r="F18" s="89" t="s">
        <v>23</v>
      </c>
      <c r="G18" s="139"/>
      <c r="H18" s="139"/>
      <c r="I18" s="141"/>
      <c r="J18" s="143">
        <f>J20+J22</f>
        <v>1880.6</v>
      </c>
      <c r="K18" s="143">
        <f t="shared" ref="K18:L18" si="2">K20+K22</f>
        <v>243.4</v>
      </c>
      <c r="L18" s="143">
        <f t="shared" si="2"/>
        <v>237.2</v>
      </c>
    </row>
    <row r="19" spans="1:15">
      <c r="A19" s="115" t="s">
        <v>37</v>
      </c>
      <c r="B19" s="132">
        <v>919</v>
      </c>
      <c r="C19" s="89" t="s">
        <v>15</v>
      </c>
      <c r="D19" s="89" t="s">
        <v>16</v>
      </c>
      <c r="E19" s="89" t="s">
        <v>32</v>
      </c>
      <c r="F19" s="89" t="s">
        <v>23</v>
      </c>
      <c r="G19" s="89" t="s">
        <v>35</v>
      </c>
      <c r="H19" s="89" t="s">
        <v>38</v>
      </c>
      <c r="I19" s="141"/>
      <c r="J19" s="143">
        <f t="shared" ref="J19:L20" si="3">J20</f>
        <v>944.4</v>
      </c>
      <c r="K19" s="143">
        <f t="shared" si="3"/>
        <v>204.9</v>
      </c>
      <c r="L19" s="143">
        <f t="shared" si="3"/>
        <v>200</v>
      </c>
    </row>
    <row r="20" spans="1:15" ht="49.5" customHeight="1">
      <c r="A20" s="115" t="s">
        <v>109</v>
      </c>
      <c r="B20" s="132">
        <v>919</v>
      </c>
      <c r="C20" s="89" t="s">
        <v>15</v>
      </c>
      <c r="D20" s="89" t="s">
        <v>16</v>
      </c>
      <c r="E20" s="89" t="s">
        <v>32</v>
      </c>
      <c r="F20" s="89" t="s">
        <v>23</v>
      </c>
      <c r="G20" s="89" t="s">
        <v>35</v>
      </c>
      <c r="H20" s="89" t="s">
        <v>38</v>
      </c>
      <c r="I20" s="90" t="s">
        <v>111</v>
      </c>
      <c r="J20" s="143">
        <f t="shared" si="3"/>
        <v>944.4</v>
      </c>
      <c r="K20" s="143">
        <f t="shared" si="3"/>
        <v>204.9</v>
      </c>
      <c r="L20" s="143">
        <f t="shared" si="3"/>
        <v>200</v>
      </c>
    </row>
    <row r="21" spans="1:15">
      <c r="A21" s="115" t="s">
        <v>110</v>
      </c>
      <c r="B21" s="132">
        <v>919</v>
      </c>
      <c r="C21" s="89" t="s">
        <v>15</v>
      </c>
      <c r="D21" s="89" t="s">
        <v>16</v>
      </c>
      <c r="E21" s="89" t="s">
        <v>32</v>
      </c>
      <c r="F21" s="89" t="s">
        <v>23</v>
      </c>
      <c r="G21" s="89" t="s">
        <v>35</v>
      </c>
      <c r="H21" s="89" t="s">
        <v>38</v>
      </c>
      <c r="I21" s="90" t="s">
        <v>112</v>
      </c>
      <c r="J21" s="143">
        <f>324.4+520+100</f>
        <v>944.4</v>
      </c>
      <c r="K21" s="143">
        <v>204.9</v>
      </c>
      <c r="L21" s="143">
        <v>200</v>
      </c>
    </row>
    <row r="22" spans="1:15">
      <c r="A22" s="96" t="s">
        <v>172</v>
      </c>
      <c r="B22" s="132">
        <v>919</v>
      </c>
      <c r="C22" s="89" t="s">
        <v>15</v>
      </c>
      <c r="D22" s="89" t="s">
        <v>16</v>
      </c>
      <c r="E22" s="89" t="s">
        <v>32</v>
      </c>
      <c r="F22" s="89" t="s">
        <v>23</v>
      </c>
      <c r="G22" s="89" t="s">
        <v>35</v>
      </c>
      <c r="H22" s="89" t="s">
        <v>40</v>
      </c>
      <c r="I22" s="90"/>
      <c r="J22" s="143">
        <f>J23+J25</f>
        <v>936.2</v>
      </c>
      <c r="K22" s="143">
        <f>K23+K25</f>
        <v>38.5</v>
      </c>
      <c r="L22" s="143">
        <f>L23+L25</f>
        <v>37.200000000000003</v>
      </c>
    </row>
    <row r="23" spans="1:15" ht="21.75" customHeight="1">
      <c r="A23" s="96" t="s">
        <v>105</v>
      </c>
      <c r="B23" s="132">
        <v>919</v>
      </c>
      <c r="C23" s="89" t="s">
        <v>15</v>
      </c>
      <c r="D23" s="89" t="s">
        <v>16</v>
      </c>
      <c r="E23" s="89" t="s">
        <v>32</v>
      </c>
      <c r="F23" s="89" t="s">
        <v>23</v>
      </c>
      <c r="G23" s="89" t="s">
        <v>35</v>
      </c>
      <c r="H23" s="89" t="s">
        <v>40</v>
      </c>
      <c r="I23" s="90" t="s">
        <v>107</v>
      </c>
      <c r="J23" s="143">
        <f t="shared" ref="J23:L23" si="4">J24</f>
        <v>879.7</v>
      </c>
      <c r="K23" s="143">
        <f t="shared" si="4"/>
        <v>26.5</v>
      </c>
      <c r="L23" s="143">
        <f t="shared" si="4"/>
        <v>25.2</v>
      </c>
    </row>
    <row r="24" spans="1:15" ht="31.5">
      <c r="A24" s="96" t="s">
        <v>106</v>
      </c>
      <c r="B24" s="132">
        <v>919</v>
      </c>
      <c r="C24" s="89" t="s">
        <v>15</v>
      </c>
      <c r="D24" s="89" t="s">
        <v>16</v>
      </c>
      <c r="E24" s="89" t="s">
        <v>32</v>
      </c>
      <c r="F24" s="89" t="s">
        <v>23</v>
      </c>
      <c r="G24" s="89" t="s">
        <v>35</v>
      </c>
      <c r="H24" s="89" t="s">
        <v>40</v>
      </c>
      <c r="I24" s="8" t="s">
        <v>108</v>
      </c>
      <c r="J24" s="143">
        <f>110.7+500+100+100-20+100-10-1</f>
        <v>879.7</v>
      </c>
      <c r="K24" s="143">
        <v>26.5</v>
      </c>
      <c r="L24" s="143">
        <v>25.2</v>
      </c>
      <c r="M24" s="253" t="s">
        <v>235</v>
      </c>
    </row>
    <row r="25" spans="1:15" s="60" customFormat="1">
      <c r="A25" s="120" t="s">
        <v>113</v>
      </c>
      <c r="B25" s="132">
        <v>919</v>
      </c>
      <c r="C25" s="8" t="s">
        <v>15</v>
      </c>
      <c r="D25" s="8" t="s">
        <v>16</v>
      </c>
      <c r="E25" s="89" t="s">
        <v>32</v>
      </c>
      <c r="F25" s="89" t="s">
        <v>23</v>
      </c>
      <c r="G25" s="89" t="s">
        <v>35</v>
      </c>
      <c r="H25" s="89" t="s">
        <v>40</v>
      </c>
      <c r="I25" s="130" t="s">
        <v>114</v>
      </c>
      <c r="J25" s="64">
        <f>J27+J26</f>
        <v>56.5</v>
      </c>
      <c r="K25" s="64">
        <f>K27</f>
        <v>12</v>
      </c>
      <c r="L25" s="64">
        <f>L27</f>
        <v>12</v>
      </c>
      <c r="M25" s="254"/>
      <c r="N25" s="254"/>
      <c r="O25" s="254"/>
    </row>
    <row r="26" spans="1:15" s="60" customFormat="1">
      <c r="A26" s="120" t="s">
        <v>233</v>
      </c>
      <c r="B26" s="132">
        <v>919</v>
      </c>
      <c r="C26" s="89" t="s">
        <v>15</v>
      </c>
      <c r="D26" s="89" t="s">
        <v>16</v>
      </c>
      <c r="E26" s="89" t="s">
        <v>32</v>
      </c>
      <c r="F26" s="89" t="s">
        <v>23</v>
      </c>
      <c r="G26" s="89" t="s">
        <v>35</v>
      </c>
      <c r="H26" s="89" t="s">
        <v>40</v>
      </c>
      <c r="I26" s="130" t="s">
        <v>232</v>
      </c>
      <c r="J26" s="64">
        <v>1</v>
      </c>
      <c r="K26" s="64">
        <v>0</v>
      </c>
      <c r="L26" s="64">
        <v>0</v>
      </c>
      <c r="M26" s="254" t="s">
        <v>234</v>
      </c>
      <c r="N26" s="254"/>
      <c r="O26" s="254"/>
    </row>
    <row r="27" spans="1:15" s="60" customFormat="1">
      <c r="A27" s="120" t="s">
        <v>115</v>
      </c>
      <c r="B27" s="132">
        <v>919</v>
      </c>
      <c r="C27" s="8" t="s">
        <v>15</v>
      </c>
      <c r="D27" s="8" t="s">
        <v>16</v>
      </c>
      <c r="E27" s="8" t="s">
        <v>32</v>
      </c>
      <c r="F27" s="89" t="s">
        <v>23</v>
      </c>
      <c r="G27" s="89" t="s">
        <v>35</v>
      </c>
      <c r="H27" s="89" t="s">
        <v>40</v>
      </c>
      <c r="I27" s="130" t="s">
        <v>116</v>
      </c>
      <c r="J27" s="64">
        <f>35.5+20</f>
        <v>55.5</v>
      </c>
      <c r="K27" s="64">
        <v>12</v>
      </c>
      <c r="L27" s="64">
        <v>12</v>
      </c>
      <c r="M27" s="254"/>
      <c r="N27" s="254"/>
      <c r="O27" s="254"/>
    </row>
    <row r="28" spans="1:15" s="53" customFormat="1" ht="31.5">
      <c r="A28" s="114" t="s">
        <v>166</v>
      </c>
      <c r="B28" s="132">
        <v>919</v>
      </c>
      <c r="C28" s="8" t="s">
        <v>15</v>
      </c>
      <c r="D28" s="8" t="s">
        <v>16</v>
      </c>
      <c r="E28" s="90">
        <v>89</v>
      </c>
      <c r="F28" s="89"/>
      <c r="G28" s="89"/>
      <c r="H28" s="89"/>
      <c r="I28" s="145"/>
      <c r="J28" s="143">
        <f>J29</f>
        <v>0.1</v>
      </c>
      <c r="K28" s="143">
        <f t="shared" ref="K28:L31" si="5">K29</f>
        <v>0.1</v>
      </c>
      <c r="L28" s="143">
        <f t="shared" si="5"/>
        <v>0.1</v>
      </c>
      <c r="M28" s="255"/>
      <c r="N28" s="255"/>
      <c r="O28" s="255"/>
    </row>
    <row r="29" spans="1:15" s="53" customFormat="1" ht="47.25">
      <c r="A29" s="114" t="s">
        <v>167</v>
      </c>
      <c r="B29" s="132">
        <v>919</v>
      </c>
      <c r="C29" s="8" t="s">
        <v>15</v>
      </c>
      <c r="D29" s="8" t="s">
        <v>16</v>
      </c>
      <c r="E29" s="90">
        <v>89</v>
      </c>
      <c r="F29" s="89" t="s">
        <v>22</v>
      </c>
      <c r="G29" s="89"/>
      <c r="H29" s="89"/>
      <c r="I29" s="145"/>
      <c r="J29" s="143">
        <f>J30</f>
        <v>0.1</v>
      </c>
      <c r="K29" s="143">
        <f t="shared" si="5"/>
        <v>0.1</v>
      </c>
      <c r="L29" s="143">
        <f t="shared" si="5"/>
        <v>0.1</v>
      </c>
      <c r="M29" s="255"/>
      <c r="N29" s="255"/>
      <c r="O29" s="255"/>
    </row>
    <row r="30" spans="1:15" s="53" customFormat="1" ht="70.5" customHeight="1">
      <c r="A30" s="146" t="s">
        <v>139</v>
      </c>
      <c r="B30" s="132">
        <v>919</v>
      </c>
      <c r="C30" s="8" t="s">
        <v>15</v>
      </c>
      <c r="D30" s="8" t="s">
        <v>16</v>
      </c>
      <c r="E30" s="90">
        <v>89</v>
      </c>
      <c r="F30" s="89" t="s">
        <v>22</v>
      </c>
      <c r="G30" s="89" t="s">
        <v>35</v>
      </c>
      <c r="H30" s="89" t="s">
        <v>42</v>
      </c>
      <c r="I30" s="145"/>
      <c r="J30" s="143">
        <f>J31</f>
        <v>0.1</v>
      </c>
      <c r="K30" s="143">
        <f t="shared" si="5"/>
        <v>0.1</v>
      </c>
      <c r="L30" s="143">
        <f t="shared" si="5"/>
        <v>0.1</v>
      </c>
      <c r="M30" s="255"/>
      <c r="N30" s="255"/>
      <c r="O30" s="255"/>
    </row>
    <row r="31" spans="1:15" s="53" customFormat="1" ht="18" customHeight="1">
      <c r="A31" s="96" t="s">
        <v>105</v>
      </c>
      <c r="B31" s="132">
        <v>919</v>
      </c>
      <c r="C31" s="8" t="s">
        <v>15</v>
      </c>
      <c r="D31" s="8" t="s">
        <v>16</v>
      </c>
      <c r="E31" s="90" t="s">
        <v>47</v>
      </c>
      <c r="F31" s="89" t="s">
        <v>22</v>
      </c>
      <c r="G31" s="89" t="s">
        <v>35</v>
      </c>
      <c r="H31" s="89" t="s">
        <v>42</v>
      </c>
      <c r="I31" s="145" t="s">
        <v>107</v>
      </c>
      <c r="J31" s="143">
        <f>J32</f>
        <v>0.1</v>
      </c>
      <c r="K31" s="143">
        <f t="shared" si="5"/>
        <v>0.1</v>
      </c>
      <c r="L31" s="143">
        <f t="shared" si="5"/>
        <v>0.1</v>
      </c>
      <c r="M31" s="255"/>
      <c r="N31" s="255"/>
      <c r="O31" s="255"/>
    </row>
    <row r="32" spans="1:15" s="53" customFormat="1" ht="35.25" customHeight="1">
      <c r="A32" s="96" t="s">
        <v>106</v>
      </c>
      <c r="B32" s="132">
        <v>919</v>
      </c>
      <c r="C32" s="8" t="s">
        <v>15</v>
      </c>
      <c r="D32" s="8" t="s">
        <v>16</v>
      </c>
      <c r="E32" s="90" t="s">
        <v>47</v>
      </c>
      <c r="F32" s="89" t="s">
        <v>22</v>
      </c>
      <c r="G32" s="89" t="s">
        <v>35</v>
      </c>
      <c r="H32" s="89" t="s">
        <v>42</v>
      </c>
      <c r="I32" s="145" t="s">
        <v>108</v>
      </c>
      <c r="J32" s="143">
        <v>0.1</v>
      </c>
      <c r="K32" s="143">
        <v>0.1</v>
      </c>
      <c r="L32" s="143">
        <v>0.1</v>
      </c>
      <c r="M32" s="255"/>
      <c r="N32" s="255"/>
      <c r="O32" s="255"/>
    </row>
    <row r="33" spans="1:15">
      <c r="A33" s="140" t="s">
        <v>43</v>
      </c>
      <c r="B33" s="132">
        <v>919</v>
      </c>
      <c r="C33" s="110" t="s">
        <v>15</v>
      </c>
      <c r="D33" s="110" t="s">
        <v>44</v>
      </c>
      <c r="E33" s="110"/>
      <c r="F33" s="147"/>
      <c r="G33" s="147"/>
      <c r="H33" s="148"/>
      <c r="I33" s="148"/>
      <c r="J33" s="142">
        <f>J34</f>
        <v>10.68</v>
      </c>
      <c r="K33" s="142">
        <f t="shared" ref="K33:L37" si="6">K34</f>
        <v>1</v>
      </c>
      <c r="L33" s="142">
        <f t="shared" si="6"/>
        <v>1</v>
      </c>
    </row>
    <row r="34" spans="1:15" ht="31.5">
      <c r="A34" s="95" t="s">
        <v>166</v>
      </c>
      <c r="B34" s="132">
        <v>919</v>
      </c>
      <c r="C34" s="89" t="s">
        <v>15</v>
      </c>
      <c r="D34" s="89" t="s">
        <v>44</v>
      </c>
      <c r="E34" s="90">
        <v>89</v>
      </c>
      <c r="F34" s="89"/>
      <c r="G34" s="89"/>
      <c r="H34" s="91"/>
      <c r="I34" s="91"/>
      <c r="J34" s="143">
        <f>J35</f>
        <v>10.68</v>
      </c>
      <c r="K34" s="143">
        <f t="shared" si="6"/>
        <v>1</v>
      </c>
      <c r="L34" s="143">
        <f t="shared" si="6"/>
        <v>1</v>
      </c>
    </row>
    <row r="35" spans="1:15" ht="47.25">
      <c r="A35" s="149" t="s">
        <v>167</v>
      </c>
      <c r="B35" s="132">
        <v>919</v>
      </c>
      <c r="C35" s="89" t="s">
        <v>15</v>
      </c>
      <c r="D35" s="89" t="s">
        <v>44</v>
      </c>
      <c r="E35" s="90">
        <v>89</v>
      </c>
      <c r="F35" s="89" t="s">
        <v>22</v>
      </c>
      <c r="G35" s="89"/>
      <c r="H35" s="91"/>
      <c r="I35" s="91"/>
      <c r="J35" s="143">
        <f>J36</f>
        <v>10.68</v>
      </c>
      <c r="K35" s="143">
        <f t="shared" si="6"/>
        <v>1</v>
      </c>
      <c r="L35" s="143">
        <f t="shared" si="6"/>
        <v>1</v>
      </c>
    </row>
    <row r="36" spans="1:15" ht="31.5">
      <c r="A36" s="96" t="s">
        <v>168</v>
      </c>
      <c r="B36" s="132">
        <v>919</v>
      </c>
      <c r="C36" s="89" t="s">
        <v>15</v>
      </c>
      <c r="D36" s="89" t="s">
        <v>44</v>
      </c>
      <c r="E36" s="90">
        <v>89</v>
      </c>
      <c r="F36" s="89" t="s">
        <v>22</v>
      </c>
      <c r="G36" s="89" t="s">
        <v>35</v>
      </c>
      <c r="H36" s="89" t="s">
        <v>45</v>
      </c>
      <c r="I36" s="91"/>
      <c r="J36" s="143">
        <f>J37</f>
        <v>10.68</v>
      </c>
      <c r="K36" s="143">
        <f t="shared" si="6"/>
        <v>1</v>
      </c>
      <c r="L36" s="143">
        <f t="shared" si="6"/>
        <v>1</v>
      </c>
    </row>
    <row r="37" spans="1:15">
      <c r="A37" s="120" t="s">
        <v>113</v>
      </c>
      <c r="B37" s="132">
        <v>919</v>
      </c>
      <c r="C37" s="89" t="s">
        <v>15</v>
      </c>
      <c r="D37" s="89" t="s">
        <v>44</v>
      </c>
      <c r="E37" s="90">
        <v>89</v>
      </c>
      <c r="F37" s="89" t="s">
        <v>22</v>
      </c>
      <c r="G37" s="89" t="s">
        <v>35</v>
      </c>
      <c r="H37" s="89" t="s">
        <v>45</v>
      </c>
      <c r="I37" s="91" t="s">
        <v>114</v>
      </c>
      <c r="J37" s="143">
        <f>J38</f>
        <v>10.68</v>
      </c>
      <c r="K37" s="143">
        <f t="shared" si="6"/>
        <v>1</v>
      </c>
      <c r="L37" s="143">
        <f t="shared" si="6"/>
        <v>1</v>
      </c>
    </row>
    <row r="38" spans="1:15" ht="17.25" customHeight="1">
      <c r="A38" s="96" t="s">
        <v>46</v>
      </c>
      <c r="B38" s="132">
        <v>919</v>
      </c>
      <c r="C38" s="89" t="s">
        <v>15</v>
      </c>
      <c r="D38" s="89" t="s">
        <v>44</v>
      </c>
      <c r="E38" s="89" t="s">
        <v>47</v>
      </c>
      <c r="F38" s="89" t="s">
        <v>22</v>
      </c>
      <c r="G38" s="89" t="s">
        <v>35</v>
      </c>
      <c r="H38" s="89" t="s">
        <v>45</v>
      </c>
      <c r="I38" s="91" t="s">
        <v>48</v>
      </c>
      <c r="J38" s="143">
        <f>1-0.32+10</f>
        <v>10.68</v>
      </c>
      <c r="K38" s="143">
        <v>1</v>
      </c>
      <c r="L38" s="143">
        <v>1</v>
      </c>
    </row>
    <row r="39" spans="1:15">
      <c r="A39" s="96" t="s">
        <v>49</v>
      </c>
      <c r="B39" s="132">
        <v>919</v>
      </c>
      <c r="C39" s="150" t="s">
        <v>15</v>
      </c>
      <c r="D39" s="110" t="s">
        <v>30</v>
      </c>
      <c r="E39" s="8"/>
      <c r="F39" s="8"/>
      <c r="G39" s="8"/>
      <c r="H39" s="8"/>
      <c r="I39" s="130"/>
      <c r="J39" s="136">
        <f>J40+J44</f>
        <v>1.5</v>
      </c>
      <c r="K39" s="136">
        <f t="shared" ref="K39:L39" si="7">K40+K44</f>
        <v>0</v>
      </c>
      <c r="L39" s="136">
        <f t="shared" si="7"/>
        <v>0</v>
      </c>
    </row>
    <row r="40" spans="1:15" ht="37.5" customHeight="1">
      <c r="A40" s="112" t="s">
        <v>176</v>
      </c>
      <c r="B40" s="132">
        <v>919</v>
      </c>
      <c r="C40" s="8" t="s">
        <v>15</v>
      </c>
      <c r="D40" s="8" t="s">
        <v>30</v>
      </c>
      <c r="E40" s="8" t="s">
        <v>15</v>
      </c>
      <c r="F40" s="8"/>
      <c r="G40" s="8"/>
      <c r="H40" s="8"/>
      <c r="I40" s="130"/>
      <c r="J40" s="64">
        <f>J41</f>
        <v>1</v>
      </c>
      <c r="K40" s="64">
        <f t="shared" ref="K40:L42" si="8">K41</f>
        <v>0</v>
      </c>
      <c r="L40" s="64">
        <f t="shared" si="8"/>
        <v>0</v>
      </c>
    </row>
    <row r="41" spans="1:15" s="60" customFormat="1">
      <c r="A41" s="112" t="s">
        <v>50</v>
      </c>
      <c r="B41" s="132">
        <v>919</v>
      </c>
      <c r="C41" s="8" t="s">
        <v>15</v>
      </c>
      <c r="D41" s="8" t="s">
        <v>30</v>
      </c>
      <c r="E41" s="8" t="s">
        <v>15</v>
      </c>
      <c r="F41" s="8" t="s">
        <v>33</v>
      </c>
      <c r="G41" s="8" t="s">
        <v>35</v>
      </c>
      <c r="H41" s="8" t="s">
        <v>51</v>
      </c>
      <c r="I41" s="8"/>
      <c r="J41" s="64">
        <f>J42</f>
        <v>1</v>
      </c>
      <c r="K41" s="64">
        <f t="shared" si="8"/>
        <v>0</v>
      </c>
      <c r="L41" s="64">
        <f t="shared" si="8"/>
        <v>0</v>
      </c>
      <c r="M41" s="254"/>
      <c r="N41" s="254"/>
      <c r="O41" s="254"/>
    </row>
    <row r="42" spans="1:15" s="60" customFormat="1" ht="16.5" customHeight="1">
      <c r="A42" s="96" t="s">
        <v>105</v>
      </c>
      <c r="B42" s="132">
        <v>919</v>
      </c>
      <c r="C42" s="8" t="s">
        <v>15</v>
      </c>
      <c r="D42" s="8" t="s">
        <v>30</v>
      </c>
      <c r="E42" s="8" t="s">
        <v>15</v>
      </c>
      <c r="F42" s="8" t="s">
        <v>33</v>
      </c>
      <c r="G42" s="8" t="s">
        <v>35</v>
      </c>
      <c r="H42" s="8" t="s">
        <v>51</v>
      </c>
      <c r="I42" s="8" t="s">
        <v>107</v>
      </c>
      <c r="J42" s="64">
        <f>J43</f>
        <v>1</v>
      </c>
      <c r="K42" s="64">
        <f t="shared" si="8"/>
        <v>0</v>
      </c>
      <c r="L42" s="64">
        <f t="shared" si="8"/>
        <v>0</v>
      </c>
      <c r="M42" s="254"/>
      <c r="N42" s="254"/>
      <c r="O42" s="254"/>
    </row>
    <row r="43" spans="1:15" s="60" customFormat="1" ht="31.5">
      <c r="A43" s="96" t="s">
        <v>106</v>
      </c>
      <c r="B43" s="132">
        <v>919</v>
      </c>
      <c r="C43" s="8" t="s">
        <v>15</v>
      </c>
      <c r="D43" s="8" t="s">
        <v>30</v>
      </c>
      <c r="E43" s="8" t="s">
        <v>15</v>
      </c>
      <c r="F43" s="8" t="s">
        <v>33</v>
      </c>
      <c r="G43" s="8" t="s">
        <v>35</v>
      </c>
      <c r="H43" s="8" t="s">
        <v>51</v>
      </c>
      <c r="I43" s="8" t="s">
        <v>108</v>
      </c>
      <c r="J43" s="64">
        <v>1</v>
      </c>
      <c r="K43" s="64">
        <v>0</v>
      </c>
      <c r="L43" s="64">
        <v>0</v>
      </c>
      <c r="M43" s="254"/>
      <c r="N43" s="254"/>
      <c r="O43" s="254"/>
    </row>
    <row r="44" spans="1:15" s="60" customFormat="1" ht="33.75" customHeight="1">
      <c r="A44" s="96" t="s">
        <v>174</v>
      </c>
      <c r="B44" s="132">
        <v>919</v>
      </c>
      <c r="C44" s="8" t="s">
        <v>15</v>
      </c>
      <c r="D44" s="8" t="s">
        <v>30</v>
      </c>
      <c r="E44" s="8" t="s">
        <v>52</v>
      </c>
      <c r="F44" s="8"/>
      <c r="G44" s="8"/>
      <c r="H44" s="8"/>
      <c r="I44" s="8"/>
      <c r="J44" s="64">
        <f>J45</f>
        <v>0.5</v>
      </c>
      <c r="K44" s="64">
        <f t="shared" ref="K44:L46" si="9">K45</f>
        <v>0</v>
      </c>
      <c r="L44" s="64">
        <f t="shared" si="9"/>
        <v>0</v>
      </c>
      <c r="M44" s="254"/>
      <c r="N44" s="254"/>
      <c r="O44" s="254"/>
    </row>
    <row r="45" spans="1:15" s="60" customFormat="1">
      <c r="A45" s="96" t="s">
        <v>53</v>
      </c>
      <c r="B45" s="132">
        <v>919</v>
      </c>
      <c r="C45" s="8" t="s">
        <v>15</v>
      </c>
      <c r="D45" s="8" t="s">
        <v>30</v>
      </c>
      <c r="E45" s="8" t="s">
        <v>52</v>
      </c>
      <c r="F45" s="8" t="s">
        <v>33</v>
      </c>
      <c r="G45" s="8" t="s">
        <v>35</v>
      </c>
      <c r="H45" s="8" t="s">
        <v>54</v>
      </c>
      <c r="I45" s="8"/>
      <c r="J45" s="64">
        <f>J46</f>
        <v>0.5</v>
      </c>
      <c r="K45" s="64">
        <f t="shared" si="9"/>
        <v>0</v>
      </c>
      <c r="L45" s="64">
        <f t="shared" si="9"/>
        <v>0</v>
      </c>
      <c r="M45" s="254"/>
      <c r="N45" s="254"/>
      <c r="O45" s="254"/>
    </row>
    <row r="46" spans="1:15" s="60" customFormat="1" ht="31.5">
      <c r="A46" s="96" t="s">
        <v>105</v>
      </c>
      <c r="B46" s="132">
        <v>919</v>
      </c>
      <c r="C46" s="8" t="s">
        <v>15</v>
      </c>
      <c r="D46" s="8" t="s">
        <v>30</v>
      </c>
      <c r="E46" s="8" t="s">
        <v>52</v>
      </c>
      <c r="F46" s="8" t="s">
        <v>33</v>
      </c>
      <c r="G46" s="8" t="s">
        <v>35</v>
      </c>
      <c r="H46" s="8" t="s">
        <v>54</v>
      </c>
      <c r="I46" s="8" t="s">
        <v>107</v>
      </c>
      <c r="J46" s="64">
        <f>J47</f>
        <v>0.5</v>
      </c>
      <c r="K46" s="64">
        <f t="shared" si="9"/>
        <v>0</v>
      </c>
      <c r="L46" s="64">
        <f t="shared" si="9"/>
        <v>0</v>
      </c>
      <c r="M46" s="254"/>
      <c r="N46" s="254"/>
      <c r="O46" s="254"/>
    </row>
    <row r="47" spans="1:15" s="60" customFormat="1" ht="31.5">
      <c r="A47" s="96" t="s">
        <v>106</v>
      </c>
      <c r="B47" s="132">
        <v>919</v>
      </c>
      <c r="C47" s="8" t="s">
        <v>15</v>
      </c>
      <c r="D47" s="8" t="s">
        <v>30</v>
      </c>
      <c r="E47" s="8" t="s">
        <v>52</v>
      </c>
      <c r="F47" s="8" t="s">
        <v>33</v>
      </c>
      <c r="G47" s="8" t="s">
        <v>35</v>
      </c>
      <c r="H47" s="8" t="s">
        <v>54</v>
      </c>
      <c r="I47" s="8" t="s">
        <v>108</v>
      </c>
      <c r="J47" s="64">
        <v>0.5</v>
      </c>
      <c r="K47" s="64">
        <v>0</v>
      </c>
      <c r="L47" s="64">
        <v>0</v>
      </c>
      <c r="M47" s="254"/>
      <c r="N47" s="254"/>
      <c r="O47" s="254"/>
    </row>
    <row r="48" spans="1:15">
      <c r="A48" s="140" t="s">
        <v>55</v>
      </c>
      <c r="B48" s="132">
        <v>919</v>
      </c>
      <c r="C48" s="110" t="s">
        <v>26</v>
      </c>
      <c r="D48" s="110"/>
      <c r="E48" s="148"/>
      <c r="F48" s="110"/>
      <c r="G48" s="110"/>
      <c r="H48" s="110"/>
      <c r="I48" s="151"/>
      <c r="J48" s="142">
        <f>J49</f>
        <v>89.8</v>
      </c>
      <c r="K48" s="142">
        <f>K49</f>
        <v>92.8</v>
      </c>
      <c r="L48" s="142">
        <f>L49</f>
        <v>96</v>
      </c>
    </row>
    <row r="49" spans="1:12">
      <c r="A49" s="144" t="s">
        <v>56</v>
      </c>
      <c r="B49" s="132">
        <v>919</v>
      </c>
      <c r="C49" s="152" t="s">
        <v>26</v>
      </c>
      <c r="D49" s="152" t="s">
        <v>27</v>
      </c>
      <c r="E49" s="141"/>
      <c r="F49" s="139"/>
      <c r="G49" s="139"/>
      <c r="H49" s="139"/>
      <c r="I49" s="153"/>
      <c r="J49" s="142">
        <f>J52</f>
        <v>89.8</v>
      </c>
      <c r="K49" s="142">
        <f>K52</f>
        <v>92.8</v>
      </c>
      <c r="L49" s="142">
        <f>L52</f>
        <v>96</v>
      </c>
    </row>
    <row r="50" spans="1:12" ht="31.5">
      <c r="A50" s="95" t="s">
        <v>166</v>
      </c>
      <c r="B50" s="132">
        <v>919</v>
      </c>
      <c r="C50" s="130" t="s">
        <v>26</v>
      </c>
      <c r="D50" s="130" t="s">
        <v>27</v>
      </c>
      <c r="E50" s="8">
        <v>89</v>
      </c>
      <c r="F50" s="8"/>
      <c r="G50" s="8"/>
      <c r="H50" s="8"/>
      <c r="I50" s="88"/>
      <c r="J50" s="143">
        <f t="shared" ref="J50:L51" si="10">J51</f>
        <v>89.8</v>
      </c>
      <c r="K50" s="143">
        <f t="shared" si="10"/>
        <v>92.8</v>
      </c>
      <c r="L50" s="143">
        <f t="shared" si="10"/>
        <v>96</v>
      </c>
    </row>
    <row r="51" spans="1:12" ht="47.25">
      <c r="A51" s="149" t="s">
        <v>167</v>
      </c>
      <c r="B51" s="132">
        <v>919</v>
      </c>
      <c r="C51" s="130" t="s">
        <v>26</v>
      </c>
      <c r="D51" s="130" t="s">
        <v>27</v>
      </c>
      <c r="E51" s="8">
        <v>89</v>
      </c>
      <c r="F51" s="8">
        <v>1</v>
      </c>
      <c r="G51" s="8"/>
      <c r="H51" s="8"/>
      <c r="I51" s="88"/>
      <c r="J51" s="143">
        <f t="shared" si="10"/>
        <v>89.8</v>
      </c>
      <c r="K51" s="143">
        <f t="shared" si="10"/>
        <v>92.8</v>
      </c>
      <c r="L51" s="143">
        <f t="shared" si="10"/>
        <v>96</v>
      </c>
    </row>
    <row r="52" spans="1:12" ht="31.5">
      <c r="A52" s="154" t="s">
        <v>182</v>
      </c>
      <c r="B52" s="132">
        <v>919</v>
      </c>
      <c r="C52" s="130" t="s">
        <v>26</v>
      </c>
      <c r="D52" s="130" t="s">
        <v>27</v>
      </c>
      <c r="E52" s="155">
        <v>89</v>
      </c>
      <c r="F52" s="8">
        <v>1</v>
      </c>
      <c r="G52" s="8" t="s">
        <v>35</v>
      </c>
      <c r="H52" s="8">
        <v>51180</v>
      </c>
      <c r="I52" s="88"/>
      <c r="J52" s="62">
        <f>J53+J55</f>
        <v>89.8</v>
      </c>
      <c r="K52" s="62">
        <f>K53+K55</f>
        <v>92.8</v>
      </c>
      <c r="L52" s="62">
        <f>L53+L55</f>
        <v>96</v>
      </c>
    </row>
    <row r="53" spans="1:12" ht="47.25">
      <c r="A53" s="115" t="s">
        <v>109</v>
      </c>
      <c r="B53" s="132">
        <v>919</v>
      </c>
      <c r="C53" s="130" t="s">
        <v>26</v>
      </c>
      <c r="D53" s="130" t="s">
        <v>27</v>
      </c>
      <c r="E53" s="155">
        <v>89</v>
      </c>
      <c r="F53" s="8">
        <v>1</v>
      </c>
      <c r="G53" s="8" t="s">
        <v>35</v>
      </c>
      <c r="H53" s="8" t="s">
        <v>57</v>
      </c>
      <c r="I53" s="88" t="s">
        <v>111</v>
      </c>
      <c r="J53" s="62">
        <f>J54</f>
        <v>85.8</v>
      </c>
      <c r="K53" s="62">
        <f>K54</f>
        <v>88.8</v>
      </c>
      <c r="L53" s="62">
        <f>L54</f>
        <v>92</v>
      </c>
    </row>
    <row r="54" spans="1:12">
      <c r="A54" s="115" t="s">
        <v>110</v>
      </c>
      <c r="B54" s="132">
        <v>919</v>
      </c>
      <c r="C54" s="130" t="s">
        <v>26</v>
      </c>
      <c r="D54" s="130" t="s">
        <v>27</v>
      </c>
      <c r="E54" s="155">
        <v>89</v>
      </c>
      <c r="F54" s="8">
        <v>1</v>
      </c>
      <c r="G54" s="8" t="s">
        <v>35</v>
      </c>
      <c r="H54" s="8" t="s">
        <v>57</v>
      </c>
      <c r="I54" s="88" t="s">
        <v>112</v>
      </c>
      <c r="J54" s="62">
        <v>85.8</v>
      </c>
      <c r="K54" s="62">
        <v>88.8</v>
      </c>
      <c r="L54" s="62">
        <v>92</v>
      </c>
    </row>
    <row r="55" spans="1:12" ht="18.75" customHeight="1">
      <c r="A55" s="96" t="s">
        <v>105</v>
      </c>
      <c r="B55" s="132">
        <v>919</v>
      </c>
      <c r="C55" s="130" t="s">
        <v>26</v>
      </c>
      <c r="D55" s="130" t="s">
        <v>27</v>
      </c>
      <c r="E55" s="155">
        <v>89</v>
      </c>
      <c r="F55" s="8">
        <v>1</v>
      </c>
      <c r="G55" s="8" t="s">
        <v>35</v>
      </c>
      <c r="H55" s="8">
        <v>51180</v>
      </c>
      <c r="I55" s="88" t="s">
        <v>107</v>
      </c>
      <c r="J55" s="62">
        <f t="shared" ref="J55:L55" si="11">J56</f>
        <v>4</v>
      </c>
      <c r="K55" s="62">
        <f t="shared" si="11"/>
        <v>4</v>
      </c>
      <c r="L55" s="62">
        <f t="shared" si="11"/>
        <v>4</v>
      </c>
    </row>
    <row r="56" spans="1:12" ht="31.5">
      <c r="A56" s="96" t="s">
        <v>106</v>
      </c>
      <c r="B56" s="132">
        <v>919</v>
      </c>
      <c r="C56" s="130" t="s">
        <v>26</v>
      </c>
      <c r="D56" s="130" t="s">
        <v>27</v>
      </c>
      <c r="E56" s="155">
        <v>89</v>
      </c>
      <c r="F56" s="8">
        <v>1</v>
      </c>
      <c r="G56" s="8" t="s">
        <v>35</v>
      </c>
      <c r="H56" s="8">
        <v>51180</v>
      </c>
      <c r="I56" s="88" t="s">
        <v>108</v>
      </c>
      <c r="J56" s="62">
        <v>4</v>
      </c>
      <c r="K56" s="62">
        <v>4</v>
      </c>
      <c r="L56" s="62">
        <v>4</v>
      </c>
    </row>
    <row r="57" spans="1:12">
      <c r="A57" s="140" t="s">
        <v>220</v>
      </c>
      <c r="B57" s="132">
        <v>919</v>
      </c>
      <c r="C57" s="152" t="s">
        <v>27</v>
      </c>
      <c r="D57" s="152"/>
      <c r="E57" s="152"/>
      <c r="F57" s="139"/>
      <c r="G57" s="139"/>
      <c r="H57" s="8"/>
      <c r="I57" s="88"/>
      <c r="J57" s="156">
        <f>J58</f>
        <v>182.19</v>
      </c>
      <c r="K57" s="156">
        <f t="shared" ref="K57:L62" si="12">K58</f>
        <v>0</v>
      </c>
      <c r="L57" s="156">
        <f t="shared" si="12"/>
        <v>0</v>
      </c>
    </row>
    <row r="58" spans="1:12" ht="31.5">
      <c r="A58" s="140" t="s">
        <v>221</v>
      </c>
      <c r="B58" s="132">
        <v>919</v>
      </c>
      <c r="C58" s="152" t="s">
        <v>27</v>
      </c>
      <c r="D58" s="152" t="s">
        <v>29</v>
      </c>
      <c r="E58" s="152"/>
      <c r="F58" s="139"/>
      <c r="G58" s="139"/>
      <c r="H58" s="8"/>
      <c r="I58" s="88"/>
      <c r="J58" s="156">
        <f>J59</f>
        <v>182.19</v>
      </c>
      <c r="K58" s="156">
        <f t="shared" si="12"/>
        <v>0</v>
      </c>
      <c r="L58" s="156">
        <f t="shared" si="12"/>
        <v>0</v>
      </c>
    </row>
    <row r="59" spans="1:12" ht="31.5">
      <c r="A59" s="95" t="s">
        <v>166</v>
      </c>
      <c r="B59" s="132">
        <v>919</v>
      </c>
      <c r="C59" s="130" t="s">
        <v>27</v>
      </c>
      <c r="D59" s="130" t="s">
        <v>29</v>
      </c>
      <c r="E59" s="130" t="s">
        <v>47</v>
      </c>
      <c r="F59" s="8"/>
      <c r="G59" s="8"/>
      <c r="H59" s="8"/>
      <c r="I59" s="88"/>
      <c r="J59" s="62">
        <f>J60</f>
        <v>182.19</v>
      </c>
      <c r="K59" s="62">
        <f t="shared" si="12"/>
        <v>0</v>
      </c>
      <c r="L59" s="62">
        <f t="shared" si="12"/>
        <v>0</v>
      </c>
    </row>
    <row r="60" spans="1:12" ht="47.25">
      <c r="A60" s="149" t="s">
        <v>167</v>
      </c>
      <c r="B60" s="132">
        <v>919</v>
      </c>
      <c r="C60" s="130" t="s">
        <v>27</v>
      </c>
      <c r="D60" s="130" t="s">
        <v>29</v>
      </c>
      <c r="E60" s="130" t="s">
        <v>47</v>
      </c>
      <c r="F60" s="8" t="s">
        <v>22</v>
      </c>
      <c r="G60" s="8"/>
      <c r="H60" s="8"/>
      <c r="I60" s="88"/>
      <c r="J60" s="62">
        <f>J61+J64+J67</f>
        <v>182.19</v>
      </c>
      <c r="K60" s="62">
        <f t="shared" si="12"/>
        <v>0</v>
      </c>
      <c r="L60" s="62">
        <f t="shared" si="12"/>
        <v>0</v>
      </c>
    </row>
    <row r="61" spans="1:12">
      <c r="A61" s="96" t="s">
        <v>53</v>
      </c>
      <c r="B61" s="132">
        <v>919</v>
      </c>
      <c r="C61" s="130" t="s">
        <v>27</v>
      </c>
      <c r="D61" s="130" t="s">
        <v>29</v>
      </c>
      <c r="E61" s="130" t="s">
        <v>47</v>
      </c>
      <c r="F61" s="8" t="s">
        <v>22</v>
      </c>
      <c r="G61" s="8" t="s">
        <v>35</v>
      </c>
      <c r="H61" s="8" t="s">
        <v>54</v>
      </c>
      <c r="I61" s="88"/>
      <c r="J61" s="62">
        <f>J62</f>
        <v>150</v>
      </c>
      <c r="K61" s="62">
        <f t="shared" si="12"/>
        <v>0</v>
      </c>
      <c r="L61" s="62">
        <f t="shared" si="12"/>
        <v>0</v>
      </c>
    </row>
    <row r="62" spans="1:12" ht="21.75" customHeight="1">
      <c r="A62" s="96" t="s">
        <v>105</v>
      </c>
      <c r="B62" s="132">
        <v>919</v>
      </c>
      <c r="C62" s="130" t="s">
        <v>27</v>
      </c>
      <c r="D62" s="130" t="s">
        <v>29</v>
      </c>
      <c r="E62" s="130" t="s">
        <v>47</v>
      </c>
      <c r="F62" s="8" t="s">
        <v>22</v>
      </c>
      <c r="G62" s="8" t="s">
        <v>35</v>
      </c>
      <c r="H62" s="8" t="s">
        <v>54</v>
      </c>
      <c r="I62" s="88" t="s">
        <v>107</v>
      </c>
      <c r="J62" s="62">
        <f>J63</f>
        <v>150</v>
      </c>
      <c r="K62" s="62">
        <f t="shared" si="12"/>
        <v>0</v>
      </c>
      <c r="L62" s="62">
        <f t="shared" si="12"/>
        <v>0</v>
      </c>
    </row>
    <row r="63" spans="1:12" ht="31.5">
      <c r="A63" s="96" t="s">
        <v>106</v>
      </c>
      <c r="B63" s="132">
        <v>919</v>
      </c>
      <c r="C63" s="130" t="s">
        <v>27</v>
      </c>
      <c r="D63" s="130" t="s">
        <v>29</v>
      </c>
      <c r="E63" s="130" t="s">
        <v>47</v>
      </c>
      <c r="F63" s="8" t="s">
        <v>22</v>
      </c>
      <c r="G63" s="8" t="s">
        <v>35</v>
      </c>
      <c r="H63" s="8" t="s">
        <v>54</v>
      </c>
      <c r="I63" s="88" t="s">
        <v>108</v>
      </c>
      <c r="J63" s="62">
        <v>150</v>
      </c>
      <c r="K63" s="62">
        <v>0</v>
      </c>
      <c r="L63" s="62">
        <v>0</v>
      </c>
    </row>
    <row r="64" spans="1:12" ht="31.5">
      <c r="A64" s="96" t="s">
        <v>168</v>
      </c>
      <c r="B64" s="132">
        <v>919</v>
      </c>
      <c r="C64" s="130" t="s">
        <v>27</v>
      </c>
      <c r="D64" s="130" t="s">
        <v>29</v>
      </c>
      <c r="E64" s="130" t="s">
        <v>47</v>
      </c>
      <c r="F64" s="8" t="s">
        <v>22</v>
      </c>
      <c r="G64" s="8" t="s">
        <v>35</v>
      </c>
      <c r="H64" s="8" t="s">
        <v>45</v>
      </c>
      <c r="I64" s="88"/>
      <c r="J64" s="62">
        <f>J65</f>
        <v>0.32</v>
      </c>
      <c r="K64" s="62">
        <f t="shared" ref="K64:L65" si="13">K65</f>
        <v>0</v>
      </c>
      <c r="L64" s="62">
        <f t="shared" si="13"/>
        <v>0</v>
      </c>
    </row>
    <row r="65" spans="1:13" ht="31.5">
      <c r="A65" s="96" t="s">
        <v>105</v>
      </c>
      <c r="B65" s="132">
        <v>919</v>
      </c>
      <c r="C65" s="130" t="s">
        <v>27</v>
      </c>
      <c r="D65" s="130" t="s">
        <v>29</v>
      </c>
      <c r="E65" s="130" t="s">
        <v>47</v>
      </c>
      <c r="F65" s="8" t="s">
        <v>22</v>
      </c>
      <c r="G65" s="8" t="s">
        <v>35</v>
      </c>
      <c r="H65" s="8" t="s">
        <v>45</v>
      </c>
      <c r="I65" s="88" t="s">
        <v>107</v>
      </c>
      <c r="J65" s="62">
        <f>J66</f>
        <v>0.32</v>
      </c>
      <c r="K65" s="62">
        <f t="shared" si="13"/>
        <v>0</v>
      </c>
      <c r="L65" s="62">
        <f t="shared" si="13"/>
        <v>0</v>
      </c>
    </row>
    <row r="66" spans="1:13" ht="31.5">
      <c r="A66" s="96" t="s">
        <v>106</v>
      </c>
      <c r="B66" s="132">
        <v>919</v>
      </c>
      <c r="C66" s="130" t="s">
        <v>27</v>
      </c>
      <c r="D66" s="130" t="s">
        <v>29</v>
      </c>
      <c r="E66" s="130" t="s">
        <v>47</v>
      </c>
      <c r="F66" s="8" t="s">
        <v>22</v>
      </c>
      <c r="G66" s="8" t="s">
        <v>35</v>
      </c>
      <c r="H66" s="8" t="s">
        <v>45</v>
      </c>
      <c r="I66" s="88" t="s">
        <v>108</v>
      </c>
      <c r="J66" s="62">
        <v>0.32</v>
      </c>
      <c r="K66" s="62">
        <v>0</v>
      </c>
      <c r="L66" s="62">
        <v>0</v>
      </c>
    </row>
    <row r="67" spans="1:13">
      <c r="A67" s="96" t="s">
        <v>222</v>
      </c>
      <c r="B67" s="132">
        <v>919</v>
      </c>
      <c r="C67" s="130" t="s">
        <v>27</v>
      </c>
      <c r="D67" s="130" t="s">
        <v>29</v>
      </c>
      <c r="E67" s="130" t="s">
        <v>47</v>
      </c>
      <c r="F67" s="8" t="s">
        <v>22</v>
      </c>
      <c r="G67" s="8" t="s">
        <v>35</v>
      </c>
      <c r="H67" s="8" t="s">
        <v>223</v>
      </c>
      <c r="I67" s="88"/>
      <c r="J67" s="62">
        <f>J68</f>
        <v>31.87</v>
      </c>
      <c r="K67" s="62">
        <f t="shared" ref="K67:L68" si="14">K68</f>
        <v>0</v>
      </c>
      <c r="L67" s="62">
        <f t="shared" si="14"/>
        <v>0</v>
      </c>
    </row>
    <row r="68" spans="1:13" ht="31.5">
      <c r="A68" s="96" t="s">
        <v>105</v>
      </c>
      <c r="B68" s="132">
        <v>919</v>
      </c>
      <c r="C68" s="130" t="s">
        <v>27</v>
      </c>
      <c r="D68" s="130" t="s">
        <v>29</v>
      </c>
      <c r="E68" s="130" t="s">
        <v>47</v>
      </c>
      <c r="F68" s="8" t="s">
        <v>22</v>
      </c>
      <c r="G68" s="8" t="s">
        <v>35</v>
      </c>
      <c r="H68" s="8" t="s">
        <v>223</v>
      </c>
      <c r="I68" s="88" t="s">
        <v>107</v>
      </c>
      <c r="J68" s="62">
        <f>J69</f>
        <v>31.87</v>
      </c>
      <c r="K68" s="62">
        <f t="shared" si="14"/>
        <v>0</v>
      </c>
      <c r="L68" s="62">
        <f t="shared" si="14"/>
        <v>0</v>
      </c>
    </row>
    <row r="69" spans="1:13" ht="31.5">
      <c r="A69" s="96" t="s">
        <v>106</v>
      </c>
      <c r="B69" s="132">
        <v>919</v>
      </c>
      <c r="C69" s="130" t="s">
        <v>27</v>
      </c>
      <c r="D69" s="130" t="s">
        <v>29</v>
      </c>
      <c r="E69" s="130" t="s">
        <v>47</v>
      </c>
      <c r="F69" s="8" t="s">
        <v>22</v>
      </c>
      <c r="G69" s="8" t="s">
        <v>35</v>
      </c>
      <c r="H69" s="8" t="s">
        <v>223</v>
      </c>
      <c r="I69" s="88" t="s">
        <v>108</v>
      </c>
      <c r="J69" s="62">
        <v>31.87</v>
      </c>
      <c r="K69" s="62">
        <v>0</v>
      </c>
      <c r="L69" s="62">
        <v>0</v>
      </c>
    </row>
    <row r="70" spans="1:13">
      <c r="A70" s="144" t="s">
        <v>58</v>
      </c>
      <c r="B70" s="132">
        <v>919</v>
      </c>
      <c r="C70" s="152" t="s">
        <v>16</v>
      </c>
      <c r="D70" s="152"/>
      <c r="E70" s="139"/>
      <c r="F70" s="139"/>
      <c r="G70" s="139"/>
      <c r="H70" s="139"/>
      <c r="I70" s="139"/>
      <c r="J70" s="156">
        <f t="shared" ref="J70:L77" si="15">J71</f>
        <v>894.4</v>
      </c>
      <c r="K70" s="156">
        <f t="shared" si="15"/>
        <v>534</v>
      </c>
      <c r="L70" s="156">
        <f t="shared" si="15"/>
        <v>566.20000000000005</v>
      </c>
    </row>
    <row r="71" spans="1:13">
      <c r="A71" s="144" t="s">
        <v>59</v>
      </c>
      <c r="B71" s="132">
        <v>919</v>
      </c>
      <c r="C71" s="139" t="s">
        <v>16</v>
      </c>
      <c r="D71" s="139" t="s">
        <v>28</v>
      </c>
      <c r="E71" s="157"/>
      <c r="F71" s="157"/>
      <c r="G71" s="157"/>
      <c r="H71" s="157"/>
      <c r="I71" s="139"/>
      <c r="J71" s="62">
        <f t="shared" si="15"/>
        <v>894.4</v>
      </c>
      <c r="K71" s="62">
        <f t="shared" si="15"/>
        <v>534</v>
      </c>
      <c r="L71" s="62">
        <f t="shared" si="15"/>
        <v>566.20000000000005</v>
      </c>
    </row>
    <row r="72" spans="1:13" ht="47.25">
      <c r="A72" s="95" t="s">
        <v>175</v>
      </c>
      <c r="B72" s="132">
        <v>919</v>
      </c>
      <c r="C72" s="89" t="s">
        <v>16</v>
      </c>
      <c r="D72" s="89" t="s">
        <v>28</v>
      </c>
      <c r="E72" s="89" t="s">
        <v>30</v>
      </c>
      <c r="F72" s="89"/>
      <c r="G72" s="89"/>
      <c r="H72" s="89"/>
      <c r="I72" s="8"/>
      <c r="J72" s="62">
        <f>J76+J73</f>
        <v>894.4</v>
      </c>
      <c r="K72" s="62">
        <f>K76</f>
        <v>534</v>
      </c>
      <c r="L72" s="62">
        <f>L76</f>
        <v>566.20000000000005</v>
      </c>
    </row>
    <row r="73" spans="1:13" ht="31.5">
      <c r="A73" s="95" t="s">
        <v>228</v>
      </c>
      <c r="B73" s="132">
        <v>919</v>
      </c>
      <c r="C73" s="89" t="s">
        <v>16</v>
      </c>
      <c r="D73" s="89" t="s">
        <v>28</v>
      </c>
      <c r="E73" s="89" t="s">
        <v>30</v>
      </c>
      <c r="F73" s="89" t="s">
        <v>33</v>
      </c>
      <c r="G73" s="89" t="s">
        <v>35</v>
      </c>
      <c r="H73" s="89" t="s">
        <v>229</v>
      </c>
      <c r="I73" s="8"/>
      <c r="J73" s="62">
        <f>J74</f>
        <v>250</v>
      </c>
      <c r="K73" s="62">
        <f t="shared" ref="K73:L74" si="16">K74</f>
        <v>0</v>
      </c>
      <c r="L73" s="62">
        <f t="shared" si="16"/>
        <v>0</v>
      </c>
    </row>
    <row r="74" spans="1:13" ht="24.75" customHeight="1">
      <c r="A74" s="96" t="s">
        <v>105</v>
      </c>
      <c r="B74" s="132">
        <v>919</v>
      </c>
      <c r="C74" s="89" t="s">
        <v>16</v>
      </c>
      <c r="D74" s="89" t="s">
        <v>28</v>
      </c>
      <c r="E74" s="89" t="s">
        <v>30</v>
      </c>
      <c r="F74" s="89" t="s">
        <v>33</v>
      </c>
      <c r="G74" s="89" t="s">
        <v>35</v>
      </c>
      <c r="H74" s="89" t="s">
        <v>229</v>
      </c>
      <c r="I74" s="8" t="s">
        <v>107</v>
      </c>
      <c r="J74" s="62">
        <f>J75</f>
        <v>250</v>
      </c>
      <c r="K74" s="62">
        <f t="shared" si="16"/>
        <v>0</v>
      </c>
      <c r="L74" s="62">
        <f t="shared" si="16"/>
        <v>0</v>
      </c>
    </row>
    <row r="75" spans="1:13" ht="31.5">
      <c r="A75" s="96" t="s">
        <v>106</v>
      </c>
      <c r="B75" s="132">
        <v>919</v>
      </c>
      <c r="C75" s="89" t="s">
        <v>16</v>
      </c>
      <c r="D75" s="89" t="s">
        <v>28</v>
      </c>
      <c r="E75" s="89" t="s">
        <v>30</v>
      </c>
      <c r="F75" s="89" t="s">
        <v>33</v>
      </c>
      <c r="G75" s="89" t="s">
        <v>35</v>
      </c>
      <c r="H75" s="89" t="s">
        <v>229</v>
      </c>
      <c r="I75" s="8" t="s">
        <v>108</v>
      </c>
      <c r="J75" s="62">
        <v>250</v>
      </c>
      <c r="K75" s="62">
        <v>0</v>
      </c>
      <c r="L75" s="62">
        <v>0</v>
      </c>
      <c r="M75" s="253" t="s">
        <v>231</v>
      </c>
    </row>
    <row r="76" spans="1:13" ht="141.75">
      <c r="A76" s="221" t="s">
        <v>183</v>
      </c>
      <c r="B76" s="132">
        <v>919</v>
      </c>
      <c r="C76" s="89" t="s">
        <v>16</v>
      </c>
      <c r="D76" s="89" t="s">
        <v>28</v>
      </c>
      <c r="E76" s="89" t="s">
        <v>30</v>
      </c>
      <c r="F76" s="89" t="s">
        <v>33</v>
      </c>
      <c r="G76" s="89" t="s">
        <v>35</v>
      </c>
      <c r="H76" s="89" t="s">
        <v>60</v>
      </c>
      <c r="I76" s="8"/>
      <c r="J76" s="62">
        <f t="shared" si="15"/>
        <v>644.4</v>
      </c>
      <c r="K76" s="62">
        <f t="shared" si="15"/>
        <v>534</v>
      </c>
      <c r="L76" s="62">
        <f t="shared" si="15"/>
        <v>566.20000000000005</v>
      </c>
    </row>
    <row r="77" spans="1:13" ht="18.75" customHeight="1">
      <c r="A77" s="96" t="s">
        <v>105</v>
      </c>
      <c r="B77" s="132">
        <v>919</v>
      </c>
      <c r="C77" s="89" t="s">
        <v>16</v>
      </c>
      <c r="D77" s="89" t="s">
        <v>28</v>
      </c>
      <c r="E77" s="89" t="s">
        <v>30</v>
      </c>
      <c r="F77" s="89" t="s">
        <v>33</v>
      </c>
      <c r="G77" s="89" t="s">
        <v>35</v>
      </c>
      <c r="H77" s="89" t="s">
        <v>60</v>
      </c>
      <c r="I77" s="8" t="s">
        <v>107</v>
      </c>
      <c r="J77" s="62">
        <f t="shared" si="15"/>
        <v>644.4</v>
      </c>
      <c r="K77" s="62">
        <f t="shared" si="15"/>
        <v>534</v>
      </c>
      <c r="L77" s="62">
        <f t="shared" si="15"/>
        <v>566.20000000000005</v>
      </c>
    </row>
    <row r="78" spans="1:13" ht="33.75" customHeight="1">
      <c r="A78" s="96" t="s">
        <v>106</v>
      </c>
      <c r="B78" s="132">
        <v>919</v>
      </c>
      <c r="C78" s="89" t="s">
        <v>16</v>
      </c>
      <c r="D78" s="89" t="s">
        <v>28</v>
      </c>
      <c r="E78" s="89" t="s">
        <v>30</v>
      </c>
      <c r="F78" s="89" t="s">
        <v>33</v>
      </c>
      <c r="G78" s="89" t="s">
        <v>35</v>
      </c>
      <c r="H78" s="89" t="s">
        <v>60</v>
      </c>
      <c r="I78" s="8" t="s">
        <v>108</v>
      </c>
      <c r="J78" s="158">
        <v>644.4</v>
      </c>
      <c r="K78" s="158">
        <v>534</v>
      </c>
      <c r="L78" s="158">
        <v>566.20000000000005</v>
      </c>
    </row>
    <row r="79" spans="1:13">
      <c r="A79" s="144" t="s">
        <v>19</v>
      </c>
      <c r="B79" s="132">
        <v>919</v>
      </c>
      <c r="C79" s="139" t="s">
        <v>18</v>
      </c>
      <c r="D79" s="139"/>
      <c r="E79" s="139"/>
      <c r="F79" s="139"/>
      <c r="G79" s="139"/>
      <c r="H79" s="63"/>
      <c r="I79" s="63"/>
      <c r="J79" s="136">
        <f>J80+J86</f>
        <v>825.6024000000001</v>
      </c>
      <c r="K79" s="136">
        <f>K80+K86</f>
        <v>54.4</v>
      </c>
      <c r="L79" s="136">
        <f>L80+L86</f>
        <v>85</v>
      </c>
    </row>
    <row r="80" spans="1:13">
      <c r="A80" s="144" t="s">
        <v>61</v>
      </c>
      <c r="B80" s="132">
        <v>919</v>
      </c>
      <c r="C80" s="139" t="s">
        <v>18</v>
      </c>
      <c r="D80" s="139" t="s">
        <v>26</v>
      </c>
      <c r="E80" s="139"/>
      <c r="F80" s="139"/>
      <c r="G80" s="139"/>
      <c r="H80" s="135"/>
      <c r="I80" s="135"/>
      <c r="J80" s="136">
        <f>J81</f>
        <v>40.4</v>
      </c>
      <c r="K80" s="136">
        <f t="shared" ref="K80:L80" si="17">K81</f>
        <v>40.4</v>
      </c>
      <c r="L80" s="136">
        <f t="shared" si="17"/>
        <v>40.4</v>
      </c>
    </row>
    <row r="81" spans="1:13" ht="31.5">
      <c r="A81" s="95" t="s">
        <v>166</v>
      </c>
      <c r="B81" s="132">
        <v>919</v>
      </c>
      <c r="C81" s="8" t="s">
        <v>18</v>
      </c>
      <c r="D81" s="8" t="s">
        <v>26</v>
      </c>
      <c r="E81" s="8" t="s">
        <v>47</v>
      </c>
      <c r="F81" s="8"/>
      <c r="G81" s="8"/>
      <c r="H81" s="63"/>
      <c r="I81" s="63"/>
      <c r="J81" s="64">
        <f>J82</f>
        <v>40.4</v>
      </c>
      <c r="K81" s="64">
        <f t="shared" ref="K81:L81" si="18">K82</f>
        <v>40.4</v>
      </c>
      <c r="L81" s="64">
        <f t="shared" si="18"/>
        <v>40.4</v>
      </c>
    </row>
    <row r="82" spans="1:13" ht="47.25">
      <c r="A82" s="149" t="s">
        <v>167</v>
      </c>
      <c r="B82" s="132">
        <v>919</v>
      </c>
      <c r="C82" s="8" t="s">
        <v>18</v>
      </c>
      <c r="D82" s="8" t="s">
        <v>26</v>
      </c>
      <c r="E82" s="8" t="s">
        <v>47</v>
      </c>
      <c r="F82" s="8" t="s">
        <v>22</v>
      </c>
      <c r="G82" s="8"/>
      <c r="H82" s="63"/>
      <c r="I82" s="63"/>
      <c r="J82" s="64">
        <f>J83</f>
        <v>40.4</v>
      </c>
      <c r="K82" s="64">
        <f t="shared" ref="K82:L82" si="19">K83</f>
        <v>40.4</v>
      </c>
      <c r="L82" s="64">
        <f t="shared" si="19"/>
        <v>40.4</v>
      </c>
    </row>
    <row r="83" spans="1:13" ht="72" customHeight="1">
      <c r="A83" s="112" t="s">
        <v>184</v>
      </c>
      <c r="B83" s="132">
        <v>919</v>
      </c>
      <c r="C83" s="8" t="s">
        <v>18</v>
      </c>
      <c r="D83" s="8" t="s">
        <v>26</v>
      </c>
      <c r="E83" s="8">
        <v>89</v>
      </c>
      <c r="F83" s="8">
        <v>1</v>
      </c>
      <c r="G83" s="8" t="s">
        <v>35</v>
      </c>
      <c r="H83" s="8" t="s">
        <v>62</v>
      </c>
      <c r="I83" s="88"/>
      <c r="J83" s="64">
        <f t="shared" ref="J83:L84" si="20">J84</f>
        <v>40.4</v>
      </c>
      <c r="K83" s="64">
        <f t="shared" si="20"/>
        <v>40.4</v>
      </c>
      <c r="L83" s="64">
        <f t="shared" si="20"/>
        <v>40.4</v>
      </c>
    </row>
    <row r="84" spans="1:13" ht="19.5" customHeight="1">
      <c r="A84" s="96" t="s">
        <v>105</v>
      </c>
      <c r="B84" s="132">
        <v>919</v>
      </c>
      <c r="C84" s="8" t="s">
        <v>18</v>
      </c>
      <c r="D84" s="8" t="s">
        <v>26</v>
      </c>
      <c r="E84" s="8">
        <v>89</v>
      </c>
      <c r="F84" s="8">
        <v>1</v>
      </c>
      <c r="G84" s="8" t="s">
        <v>35</v>
      </c>
      <c r="H84" s="8" t="s">
        <v>62</v>
      </c>
      <c r="I84" s="88" t="s">
        <v>107</v>
      </c>
      <c r="J84" s="64">
        <f t="shared" si="20"/>
        <v>40.4</v>
      </c>
      <c r="K84" s="64">
        <f t="shared" si="20"/>
        <v>40.4</v>
      </c>
      <c r="L84" s="64">
        <f t="shared" si="20"/>
        <v>40.4</v>
      </c>
    </row>
    <row r="85" spans="1:13" ht="31.5">
      <c r="A85" s="96" t="s">
        <v>106</v>
      </c>
      <c r="B85" s="132">
        <v>919</v>
      </c>
      <c r="C85" s="8" t="s">
        <v>18</v>
      </c>
      <c r="D85" s="8" t="s">
        <v>26</v>
      </c>
      <c r="E85" s="8">
        <v>89</v>
      </c>
      <c r="F85" s="8">
        <v>1</v>
      </c>
      <c r="G85" s="8" t="s">
        <v>35</v>
      </c>
      <c r="H85" s="8" t="s">
        <v>62</v>
      </c>
      <c r="I85" s="88" t="s">
        <v>108</v>
      </c>
      <c r="J85" s="64">
        <v>40.4</v>
      </c>
      <c r="K85" s="64">
        <v>40.4</v>
      </c>
      <c r="L85" s="64">
        <v>40.4</v>
      </c>
    </row>
    <row r="86" spans="1:13">
      <c r="A86" s="144" t="s">
        <v>63</v>
      </c>
      <c r="B86" s="132">
        <v>919</v>
      </c>
      <c r="C86" s="139" t="s">
        <v>18</v>
      </c>
      <c r="D86" s="139" t="s">
        <v>27</v>
      </c>
      <c r="E86" s="139"/>
      <c r="F86" s="139"/>
      <c r="G86" s="147"/>
      <c r="H86" s="135"/>
      <c r="I86" s="135"/>
      <c r="J86" s="136">
        <f>J87</f>
        <v>785.20240000000013</v>
      </c>
      <c r="K86" s="136">
        <f>K87</f>
        <v>14</v>
      </c>
      <c r="L86" s="136">
        <f>L87</f>
        <v>44.6</v>
      </c>
    </row>
    <row r="87" spans="1:13" ht="31.5">
      <c r="A87" s="95" t="s">
        <v>166</v>
      </c>
      <c r="B87" s="132">
        <v>919</v>
      </c>
      <c r="C87" s="8" t="s">
        <v>18</v>
      </c>
      <c r="D87" s="8" t="s">
        <v>27</v>
      </c>
      <c r="E87" s="8" t="s">
        <v>47</v>
      </c>
      <c r="F87" s="8"/>
      <c r="G87" s="147"/>
      <c r="H87" s="63"/>
      <c r="I87" s="63"/>
      <c r="J87" s="64">
        <f>J88</f>
        <v>785.20240000000013</v>
      </c>
      <c r="K87" s="64">
        <f t="shared" ref="K87:L87" si="21">K88</f>
        <v>14</v>
      </c>
      <c r="L87" s="64">
        <f t="shared" si="21"/>
        <v>44.6</v>
      </c>
    </row>
    <row r="88" spans="1:13" ht="47.25">
      <c r="A88" s="149" t="s">
        <v>167</v>
      </c>
      <c r="B88" s="132">
        <v>919</v>
      </c>
      <c r="C88" s="8" t="s">
        <v>18</v>
      </c>
      <c r="D88" s="8" t="s">
        <v>27</v>
      </c>
      <c r="E88" s="8" t="s">
        <v>47</v>
      </c>
      <c r="F88" s="121">
        <v>1</v>
      </c>
      <c r="G88" s="147"/>
      <c r="H88" s="63"/>
      <c r="I88" s="63"/>
      <c r="J88" s="64">
        <f>J89+J92</f>
        <v>785.20240000000013</v>
      </c>
      <c r="K88" s="64">
        <f t="shared" ref="K88:L88" si="22">K89+K92</f>
        <v>14</v>
      </c>
      <c r="L88" s="64">
        <f t="shared" si="22"/>
        <v>44.6</v>
      </c>
    </row>
    <row r="89" spans="1:13">
      <c r="A89" s="96" t="s">
        <v>64</v>
      </c>
      <c r="B89" s="132">
        <v>919</v>
      </c>
      <c r="C89" s="8" t="s">
        <v>18</v>
      </c>
      <c r="D89" s="8" t="s">
        <v>27</v>
      </c>
      <c r="E89" s="8" t="s">
        <v>47</v>
      </c>
      <c r="F89" s="121">
        <v>1</v>
      </c>
      <c r="G89" s="89" t="s">
        <v>35</v>
      </c>
      <c r="H89" s="121">
        <v>43010</v>
      </c>
      <c r="I89" s="63"/>
      <c r="J89" s="64">
        <f>J90</f>
        <v>73.7</v>
      </c>
      <c r="K89" s="64">
        <f t="shared" ref="K89:L89" si="23">K90</f>
        <v>12</v>
      </c>
      <c r="L89" s="64">
        <f t="shared" si="23"/>
        <v>39.6</v>
      </c>
    </row>
    <row r="90" spans="1:13" ht="17.25" customHeight="1">
      <c r="A90" s="96" t="s">
        <v>105</v>
      </c>
      <c r="B90" s="132">
        <v>919</v>
      </c>
      <c r="C90" s="8" t="s">
        <v>18</v>
      </c>
      <c r="D90" s="8" t="s">
        <v>27</v>
      </c>
      <c r="E90" s="8" t="s">
        <v>47</v>
      </c>
      <c r="F90" s="121">
        <v>1</v>
      </c>
      <c r="G90" s="89" t="s">
        <v>35</v>
      </c>
      <c r="H90" s="121">
        <v>43010</v>
      </c>
      <c r="I90" s="121">
        <v>200</v>
      </c>
      <c r="J90" s="64">
        <f>J91</f>
        <v>73.7</v>
      </c>
      <c r="K90" s="64">
        <f>K91</f>
        <v>12</v>
      </c>
      <c r="L90" s="64">
        <f>L91</f>
        <v>39.6</v>
      </c>
    </row>
    <row r="91" spans="1:13" ht="31.5">
      <c r="A91" s="96" t="s">
        <v>106</v>
      </c>
      <c r="B91" s="132">
        <v>919</v>
      </c>
      <c r="C91" s="8" t="s">
        <v>18</v>
      </c>
      <c r="D91" s="8" t="s">
        <v>27</v>
      </c>
      <c r="E91" s="8" t="s">
        <v>47</v>
      </c>
      <c r="F91" s="121">
        <v>1</v>
      </c>
      <c r="G91" s="89" t="s">
        <v>35</v>
      </c>
      <c r="H91" s="121">
        <v>43010</v>
      </c>
      <c r="I91" s="121">
        <v>240</v>
      </c>
      <c r="J91" s="158">
        <v>73.7</v>
      </c>
      <c r="K91" s="158">
        <v>12</v>
      </c>
      <c r="L91" s="158">
        <v>39.6</v>
      </c>
    </row>
    <row r="92" spans="1:13" ht="19.5" customHeight="1">
      <c r="A92" s="96" t="s">
        <v>143</v>
      </c>
      <c r="B92" s="132">
        <v>919</v>
      </c>
      <c r="C92" s="8" t="s">
        <v>18</v>
      </c>
      <c r="D92" s="8" t="s">
        <v>27</v>
      </c>
      <c r="E92" s="8" t="s">
        <v>47</v>
      </c>
      <c r="F92" s="121">
        <v>1</v>
      </c>
      <c r="G92" s="89" t="s">
        <v>35</v>
      </c>
      <c r="H92" s="121">
        <v>43040</v>
      </c>
      <c r="I92" s="63"/>
      <c r="J92" s="64">
        <f>J93</f>
        <v>711.50240000000008</v>
      </c>
      <c r="K92" s="64">
        <f t="shared" ref="K92:L93" si="24">K93</f>
        <v>2</v>
      </c>
      <c r="L92" s="64">
        <f t="shared" si="24"/>
        <v>5</v>
      </c>
    </row>
    <row r="93" spans="1:13" ht="16.5" customHeight="1">
      <c r="A93" s="96" t="s">
        <v>105</v>
      </c>
      <c r="B93" s="132">
        <v>919</v>
      </c>
      <c r="C93" s="8" t="s">
        <v>18</v>
      </c>
      <c r="D93" s="8" t="s">
        <v>27</v>
      </c>
      <c r="E93" s="8" t="s">
        <v>47</v>
      </c>
      <c r="F93" s="121">
        <v>1</v>
      </c>
      <c r="G93" s="89" t="s">
        <v>35</v>
      </c>
      <c r="H93" s="121">
        <v>43040</v>
      </c>
      <c r="I93" s="121">
        <v>200</v>
      </c>
      <c r="J93" s="64">
        <f>J94</f>
        <v>711.50240000000008</v>
      </c>
      <c r="K93" s="64">
        <f t="shared" si="24"/>
        <v>2</v>
      </c>
      <c r="L93" s="64">
        <f t="shared" si="24"/>
        <v>5</v>
      </c>
    </row>
    <row r="94" spans="1:13" ht="31.5" customHeight="1">
      <c r="A94" s="96" t="s">
        <v>106</v>
      </c>
      <c r="B94" s="132">
        <v>919</v>
      </c>
      <c r="C94" s="8" t="s">
        <v>18</v>
      </c>
      <c r="D94" s="8" t="s">
        <v>27</v>
      </c>
      <c r="E94" s="8" t="s">
        <v>47</v>
      </c>
      <c r="F94" s="121">
        <v>1</v>
      </c>
      <c r="G94" s="89" t="s">
        <v>35</v>
      </c>
      <c r="H94" s="121">
        <v>43040</v>
      </c>
      <c r="I94" s="121">
        <v>240</v>
      </c>
      <c r="J94" s="158">
        <f>5+150+311.0024-100+420+37.2-111.7</f>
        <v>711.50240000000008</v>
      </c>
      <c r="K94" s="158">
        <v>2</v>
      </c>
      <c r="L94" s="158">
        <v>5</v>
      </c>
      <c r="M94" s="253" t="s">
        <v>230</v>
      </c>
    </row>
    <row r="95" spans="1:13">
      <c r="A95" s="144" t="s">
        <v>65</v>
      </c>
      <c r="B95" s="132">
        <v>919</v>
      </c>
      <c r="C95" s="139" t="s">
        <v>29</v>
      </c>
      <c r="D95" s="139"/>
      <c r="E95" s="141"/>
      <c r="F95" s="139"/>
      <c r="G95" s="139"/>
      <c r="H95" s="139"/>
      <c r="I95" s="153"/>
      <c r="J95" s="142">
        <f t="shared" ref="J95:L100" si="25">J96</f>
        <v>243.5</v>
      </c>
      <c r="K95" s="142">
        <f t="shared" si="25"/>
        <v>210.7</v>
      </c>
      <c r="L95" s="142">
        <f t="shared" si="25"/>
        <v>176.7</v>
      </c>
    </row>
    <row r="96" spans="1:13">
      <c r="A96" s="159" t="s">
        <v>25</v>
      </c>
      <c r="B96" s="132">
        <v>919</v>
      </c>
      <c r="C96" s="139" t="s">
        <v>29</v>
      </c>
      <c r="D96" s="139" t="s">
        <v>15</v>
      </c>
      <c r="E96" s="153"/>
      <c r="F96" s="139"/>
      <c r="G96" s="139"/>
      <c r="H96" s="139"/>
      <c r="I96" s="153"/>
      <c r="J96" s="142">
        <f t="shared" si="25"/>
        <v>243.5</v>
      </c>
      <c r="K96" s="142">
        <f t="shared" si="25"/>
        <v>210.7</v>
      </c>
      <c r="L96" s="142">
        <f t="shared" si="25"/>
        <v>176.7</v>
      </c>
    </row>
    <row r="97" spans="1:12" ht="31.5">
      <c r="A97" s="95" t="s">
        <v>166</v>
      </c>
      <c r="B97" s="132">
        <v>919</v>
      </c>
      <c r="C97" s="8" t="s">
        <v>29</v>
      </c>
      <c r="D97" s="8" t="s">
        <v>15</v>
      </c>
      <c r="E97" s="8">
        <v>89</v>
      </c>
      <c r="F97" s="8"/>
      <c r="G97" s="8"/>
      <c r="H97" s="8"/>
      <c r="I97" s="88"/>
      <c r="J97" s="143">
        <f t="shared" si="25"/>
        <v>243.5</v>
      </c>
      <c r="K97" s="143">
        <f t="shared" si="25"/>
        <v>210.7</v>
      </c>
      <c r="L97" s="143">
        <f t="shared" si="25"/>
        <v>176.7</v>
      </c>
    </row>
    <row r="98" spans="1:12" ht="47.25">
      <c r="A98" s="149" t="s">
        <v>167</v>
      </c>
      <c r="B98" s="132">
        <v>919</v>
      </c>
      <c r="C98" s="8" t="s">
        <v>29</v>
      </c>
      <c r="D98" s="8" t="s">
        <v>15</v>
      </c>
      <c r="E98" s="8">
        <v>89</v>
      </c>
      <c r="F98" s="8">
        <v>1</v>
      </c>
      <c r="G98" s="8"/>
      <c r="H98" s="8"/>
      <c r="I98" s="88"/>
      <c r="J98" s="143">
        <f t="shared" si="25"/>
        <v>243.5</v>
      </c>
      <c r="K98" s="143">
        <f t="shared" si="25"/>
        <v>210.7</v>
      </c>
      <c r="L98" s="143">
        <f t="shared" si="25"/>
        <v>176.7</v>
      </c>
    </row>
    <row r="99" spans="1:12">
      <c r="A99" s="114" t="s">
        <v>100</v>
      </c>
      <c r="B99" s="132">
        <v>919</v>
      </c>
      <c r="C99" s="160" t="s">
        <v>29</v>
      </c>
      <c r="D99" s="160" t="s">
        <v>15</v>
      </c>
      <c r="E99" s="118">
        <v>89</v>
      </c>
      <c r="F99" s="89">
        <v>1</v>
      </c>
      <c r="G99" s="89" t="s">
        <v>35</v>
      </c>
      <c r="H99" s="89" t="s">
        <v>67</v>
      </c>
      <c r="I99" s="118"/>
      <c r="J99" s="143">
        <f t="shared" si="25"/>
        <v>243.5</v>
      </c>
      <c r="K99" s="143">
        <f t="shared" si="25"/>
        <v>210.7</v>
      </c>
      <c r="L99" s="143">
        <f t="shared" si="25"/>
        <v>176.7</v>
      </c>
    </row>
    <row r="100" spans="1:12">
      <c r="A100" s="114" t="s">
        <v>101</v>
      </c>
      <c r="B100" s="132">
        <v>919</v>
      </c>
      <c r="C100" s="160" t="s">
        <v>29</v>
      </c>
      <c r="D100" s="160" t="s">
        <v>15</v>
      </c>
      <c r="E100" s="118">
        <v>89</v>
      </c>
      <c r="F100" s="89">
        <v>1</v>
      </c>
      <c r="G100" s="89" t="s">
        <v>35</v>
      </c>
      <c r="H100" s="89" t="s">
        <v>67</v>
      </c>
      <c r="I100" s="118" t="s">
        <v>103</v>
      </c>
      <c r="J100" s="143">
        <f t="shared" si="25"/>
        <v>243.5</v>
      </c>
      <c r="K100" s="143">
        <f t="shared" si="25"/>
        <v>210.7</v>
      </c>
      <c r="L100" s="143">
        <f t="shared" si="25"/>
        <v>176.7</v>
      </c>
    </row>
    <row r="101" spans="1:12">
      <c r="A101" s="114" t="s">
        <v>102</v>
      </c>
      <c r="B101" s="132">
        <v>919</v>
      </c>
      <c r="C101" s="160" t="s">
        <v>29</v>
      </c>
      <c r="D101" s="160" t="s">
        <v>15</v>
      </c>
      <c r="E101" s="118">
        <v>89</v>
      </c>
      <c r="F101" s="89">
        <v>1</v>
      </c>
      <c r="G101" s="89" t="s">
        <v>35</v>
      </c>
      <c r="H101" s="89" t="s">
        <v>67</v>
      </c>
      <c r="I101" s="118" t="s">
        <v>104</v>
      </c>
      <c r="J101" s="161">
        <v>243.5</v>
      </c>
      <c r="K101" s="161">
        <f>243.5-K115</f>
        <v>210.7</v>
      </c>
      <c r="L101" s="161">
        <f>243.5-L115</f>
        <v>176.7</v>
      </c>
    </row>
    <row r="102" spans="1:12">
      <c r="A102" s="140" t="s">
        <v>17</v>
      </c>
      <c r="B102" s="132">
        <v>919</v>
      </c>
      <c r="C102" s="162" t="s">
        <v>30</v>
      </c>
      <c r="D102" s="162"/>
      <c r="E102" s="151"/>
      <c r="F102" s="110"/>
      <c r="G102" s="110"/>
      <c r="H102" s="110"/>
      <c r="I102" s="151"/>
      <c r="J102" s="142">
        <f>J103</f>
        <v>16.099999999999994</v>
      </c>
      <c r="K102" s="142">
        <f t="shared" ref="J102:L107" si="26">K103</f>
        <v>3.3</v>
      </c>
      <c r="L102" s="142">
        <f t="shared" si="26"/>
        <v>3.3</v>
      </c>
    </row>
    <row r="103" spans="1:12">
      <c r="A103" s="140" t="s">
        <v>68</v>
      </c>
      <c r="B103" s="132">
        <v>919</v>
      </c>
      <c r="C103" s="110">
        <v>13</v>
      </c>
      <c r="D103" s="110" t="s">
        <v>15</v>
      </c>
      <c r="E103" s="148"/>
      <c r="F103" s="110"/>
      <c r="G103" s="110"/>
      <c r="H103" s="110"/>
      <c r="I103" s="151"/>
      <c r="J103" s="142">
        <f t="shared" si="26"/>
        <v>16.099999999999994</v>
      </c>
      <c r="K103" s="142">
        <f t="shared" si="26"/>
        <v>3.3</v>
      </c>
      <c r="L103" s="142">
        <f t="shared" si="26"/>
        <v>3.3</v>
      </c>
    </row>
    <row r="104" spans="1:12" ht="31.5">
      <c r="A104" s="95" t="s">
        <v>166</v>
      </c>
      <c r="B104" s="132">
        <v>919</v>
      </c>
      <c r="C104" s="89" t="s">
        <v>30</v>
      </c>
      <c r="D104" s="89" t="s">
        <v>15</v>
      </c>
      <c r="E104" s="8">
        <v>89</v>
      </c>
      <c r="F104" s="8"/>
      <c r="G104" s="89"/>
      <c r="H104" s="89"/>
      <c r="I104" s="118"/>
      <c r="J104" s="143">
        <f t="shared" si="26"/>
        <v>16.099999999999994</v>
      </c>
      <c r="K104" s="143">
        <f t="shared" si="26"/>
        <v>3.3</v>
      </c>
      <c r="L104" s="143">
        <f t="shared" si="26"/>
        <v>3.3</v>
      </c>
    </row>
    <row r="105" spans="1:12" ht="47.25">
      <c r="A105" s="149" t="s">
        <v>167</v>
      </c>
      <c r="B105" s="132">
        <v>919</v>
      </c>
      <c r="C105" s="89" t="s">
        <v>30</v>
      </c>
      <c r="D105" s="89" t="s">
        <v>15</v>
      </c>
      <c r="E105" s="8">
        <v>89</v>
      </c>
      <c r="F105" s="8">
        <v>1</v>
      </c>
      <c r="G105" s="89"/>
      <c r="H105" s="89"/>
      <c r="I105" s="118"/>
      <c r="J105" s="143">
        <f t="shared" si="26"/>
        <v>16.099999999999994</v>
      </c>
      <c r="K105" s="143">
        <f t="shared" si="26"/>
        <v>3.3</v>
      </c>
      <c r="L105" s="143">
        <f t="shared" si="26"/>
        <v>3.3</v>
      </c>
    </row>
    <row r="106" spans="1:12">
      <c r="A106" s="96" t="s">
        <v>69</v>
      </c>
      <c r="B106" s="132">
        <v>919</v>
      </c>
      <c r="C106" s="89">
        <v>13</v>
      </c>
      <c r="D106" s="89" t="s">
        <v>15</v>
      </c>
      <c r="E106" s="91">
        <v>89</v>
      </c>
      <c r="F106" s="89">
        <v>1</v>
      </c>
      <c r="G106" s="89" t="s">
        <v>35</v>
      </c>
      <c r="H106" s="89">
        <v>41240</v>
      </c>
      <c r="I106" s="118"/>
      <c r="J106" s="163">
        <f t="shared" si="26"/>
        <v>16.099999999999994</v>
      </c>
      <c r="K106" s="163">
        <f t="shared" si="26"/>
        <v>3.3</v>
      </c>
      <c r="L106" s="163">
        <f t="shared" si="26"/>
        <v>3.3</v>
      </c>
    </row>
    <row r="107" spans="1:12">
      <c r="A107" s="96" t="s">
        <v>98</v>
      </c>
      <c r="B107" s="132">
        <v>919</v>
      </c>
      <c r="C107" s="89">
        <v>13</v>
      </c>
      <c r="D107" s="89" t="s">
        <v>15</v>
      </c>
      <c r="E107" s="91">
        <v>89</v>
      </c>
      <c r="F107" s="89">
        <v>1</v>
      </c>
      <c r="G107" s="89" t="s">
        <v>35</v>
      </c>
      <c r="H107" s="89" t="s">
        <v>74</v>
      </c>
      <c r="I107" s="118" t="s">
        <v>99</v>
      </c>
      <c r="J107" s="163">
        <f t="shared" si="26"/>
        <v>16.099999999999994</v>
      </c>
      <c r="K107" s="163">
        <f t="shared" si="26"/>
        <v>3.3</v>
      </c>
      <c r="L107" s="163">
        <f t="shared" si="26"/>
        <v>3.3</v>
      </c>
    </row>
    <row r="108" spans="1:12">
      <c r="A108" s="33" t="s">
        <v>70</v>
      </c>
      <c r="B108" s="29">
        <v>919</v>
      </c>
      <c r="C108" s="3">
        <v>13</v>
      </c>
      <c r="D108" s="3" t="s">
        <v>15</v>
      </c>
      <c r="E108" s="35">
        <v>89</v>
      </c>
      <c r="F108" s="3">
        <v>1</v>
      </c>
      <c r="G108" s="3" t="s">
        <v>35</v>
      </c>
      <c r="H108" s="3">
        <v>41240</v>
      </c>
      <c r="I108" s="26">
        <v>730</v>
      </c>
      <c r="J108" s="37">
        <f>3.3+50-37.2</f>
        <v>16.099999999999994</v>
      </c>
      <c r="K108" s="37">
        <v>3.3</v>
      </c>
      <c r="L108" s="37">
        <v>3.3</v>
      </c>
    </row>
    <row r="109" spans="1:12">
      <c r="A109" s="120" t="s">
        <v>185</v>
      </c>
      <c r="B109" s="132">
        <v>919</v>
      </c>
      <c r="C109" s="89" t="s">
        <v>177</v>
      </c>
      <c r="D109" s="89"/>
      <c r="E109" s="91"/>
      <c r="F109" s="89"/>
      <c r="G109" s="89"/>
      <c r="H109" s="89"/>
      <c r="I109" s="118"/>
      <c r="J109" s="37">
        <f t="shared" ref="J109:J114" si="27">J110</f>
        <v>0</v>
      </c>
      <c r="K109" s="37">
        <f t="shared" ref="K109:L114" si="28">K110</f>
        <v>32.799999999999997</v>
      </c>
      <c r="L109" s="37">
        <f t="shared" si="28"/>
        <v>66.8</v>
      </c>
    </row>
    <row r="110" spans="1:12">
      <c r="A110" s="120" t="s">
        <v>185</v>
      </c>
      <c r="B110" s="29">
        <v>919</v>
      </c>
      <c r="C110" s="89" t="s">
        <v>177</v>
      </c>
      <c r="D110" s="89">
        <v>99</v>
      </c>
      <c r="E110" s="91"/>
      <c r="F110" s="89"/>
      <c r="G110" s="89"/>
      <c r="H110" s="89"/>
      <c r="I110" s="118"/>
      <c r="J110" s="37">
        <f t="shared" si="27"/>
        <v>0</v>
      </c>
      <c r="K110" s="37">
        <f t="shared" si="28"/>
        <v>32.799999999999997</v>
      </c>
      <c r="L110" s="37">
        <f t="shared" si="28"/>
        <v>66.8</v>
      </c>
    </row>
    <row r="111" spans="1:12" ht="31.5">
      <c r="A111" s="114" t="s">
        <v>166</v>
      </c>
      <c r="B111" s="132">
        <v>919</v>
      </c>
      <c r="C111" s="89" t="s">
        <v>177</v>
      </c>
      <c r="D111" s="89">
        <v>99</v>
      </c>
      <c r="E111" s="89" t="s">
        <v>47</v>
      </c>
      <c r="F111" s="89" t="s">
        <v>33</v>
      </c>
      <c r="G111" s="89"/>
      <c r="H111" s="89"/>
      <c r="I111" s="118"/>
      <c r="J111" s="37">
        <f t="shared" si="27"/>
        <v>0</v>
      </c>
      <c r="K111" s="37">
        <f t="shared" si="28"/>
        <v>32.799999999999997</v>
      </c>
      <c r="L111" s="37">
        <f t="shared" si="28"/>
        <v>66.8</v>
      </c>
    </row>
    <row r="112" spans="1:12" ht="47.25">
      <c r="A112" s="114" t="s">
        <v>167</v>
      </c>
      <c r="B112" s="29">
        <v>919</v>
      </c>
      <c r="C112" s="89" t="s">
        <v>177</v>
      </c>
      <c r="D112" s="89">
        <v>99</v>
      </c>
      <c r="E112" s="89" t="s">
        <v>47</v>
      </c>
      <c r="F112" s="89" t="s">
        <v>22</v>
      </c>
      <c r="G112" s="89"/>
      <c r="H112" s="89"/>
      <c r="I112" s="118"/>
      <c r="J112" s="37">
        <f t="shared" si="27"/>
        <v>0</v>
      </c>
      <c r="K112" s="37">
        <f t="shared" si="28"/>
        <v>32.799999999999997</v>
      </c>
      <c r="L112" s="37">
        <f t="shared" si="28"/>
        <v>66.8</v>
      </c>
    </row>
    <row r="113" spans="1:12">
      <c r="A113" s="120" t="s">
        <v>185</v>
      </c>
      <c r="B113" s="132">
        <v>919</v>
      </c>
      <c r="C113" s="89" t="s">
        <v>177</v>
      </c>
      <c r="D113" s="89">
        <v>99</v>
      </c>
      <c r="E113" s="89" t="s">
        <v>47</v>
      </c>
      <c r="F113" s="89" t="s">
        <v>22</v>
      </c>
      <c r="G113" s="89" t="s">
        <v>35</v>
      </c>
      <c r="H113" s="89" t="s">
        <v>178</v>
      </c>
      <c r="I113" s="89"/>
      <c r="J113" s="37">
        <f t="shared" si="27"/>
        <v>0</v>
      </c>
      <c r="K113" s="37">
        <f t="shared" si="28"/>
        <v>32.799999999999997</v>
      </c>
      <c r="L113" s="37">
        <f t="shared" si="28"/>
        <v>66.8</v>
      </c>
    </row>
    <row r="114" spans="1:12">
      <c r="A114" s="120" t="s">
        <v>113</v>
      </c>
      <c r="B114" s="29">
        <v>919</v>
      </c>
      <c r="C114" s="89" t="s">
        <v>177</v>
      </c>
      <c r="D114" s="89">
        <v>99</v>
      </c>
      <c r="E114" s="89" t="s">
        <v>47</v>
      </c>
      <c r="F114" s="89" t="s">
        <v>22</v>
      </c>
      <c r="G114" s="89" t="s">
        <v>35</v>
      </c>
      <c r="H114" s="89" t="s">
        <v>178</v>
      </c>
      <c r="I114" s="89" t="s">
        <v>114</v>
      </c>
      <c r="J114" s="37">
        <f t="shared" si="27"/>
        <v>0</v>
      </c>
      <c r="K114" s="37">
        <f t="shared" si="28"/>
        <v>32.799999999999997</v>
      </c>
      <c r="L114" s="37">
        <f t="shared" si="28"/>
        <v>66.8</v>
      </c>
    </row>
    <row r="115" spans="1:12">
      <c r="A115" s="120" t="s">
        <v>46</v>
      </c>
      <c r="B115" s="132">
        <v>919</v>
      </c>
      <c r="C115" s="89" t="s">
        <v>177</v>
      </c>
      <c r="D115" s="89" t="s">
        <v>177</v>
      </c>
      <c r="E115" s="89" t="s">
        <v>47</v>
      </c>
      <c r="F115" s="89" t="s">
        <v>22</v>
      </c>
      <c r="G115" s="89" t="s">
        <v>35</v>
      </c>
      <c r="H115" s="89" t="s">
        <v>178</v>
      </c>
      <c r="I115" s="89" t="s">
        <v>48</v>
      </c>
      <c r="J115" s="37">
        <v>0</v>
      </c>
      <c r="K115" s="37">
        <v>32.799999999999997</v>
      </c>
      <c r="L115" s="37">
        <v>66.8</v>
      </c>
    </row>
  </sheetData>
  <autoFilter ref="A6:L115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3">
    <cfRule type="expression" dxfId="72" priority="75" stopIfTrue="1">
      <formula>$C33=""</formula>
    </cfRule>
    <cfRule type="expression" dxfId="71" priority="76" stopIfTrue="1">
      <formula>$D33&lt;&gt;""</formula>
    </cfRule>
  </conditionalFormatting>
  <conditionalFormatting sqref="A33">
    <cfRule type="expression" dxfId="70" priority="72" stopIfTrue="1">
      <formula>$F33=""</formula>
    </cfRule>
    <cfRule type="expression" dxfId="69" priority="73" stopIfTrue="1">
      <formula>#REF!&lt;&gt;""</formula>
    </cfRule>
    <cfRule type="expression" dxfId="68" priority="74" stopIfTrue="1">
      <formula>AND($G33="",$F33&lt;&gt;"")</formula>
    </cfRule>
  </conditionalFormatting>
  <conditionalFormatting sqref="F33">
    <cfRule type="expression" dxfId="67" priority="70" stopIfTrue="1">
      <formula>$C33=""</formula>
    </cfRule>
    <cfRule type="expression" dxfId="66" priority="71" stopIfTrue="1">
      <formula>$D33&lt;&gt;""</formula>
    </cfRule>
  </conditionalFormatting>
  <conditionalFormatting sqref="A39">
    <cfRule type="expression" dxfId="65" priority="67" stopIfTrue="1">
      <formula>$F39=""</formula>
    </cfRule>
    <cfRule type="expression" dxfId="64" priority="68" stopIfTrue="1">
      <formula>$H39&lt;&gt;""</formula>
    </cfRule>
    <cfRule type="expression" dxfId="63" priority="69" stopIfTrue="1">
      <formula>AND($G39="",$F39&lt;&gt;"")</formula>
    </cfRule>
  </conditionalFormatting>
  <conditionalFormatting sqref="C39">
    <cfRule type="expression" dxfId="62" priority="64" stopIfTrue="1">
      <formula>$F39=""</formula>
    </cfRule>
    <cfRule type="expression" dxfId="61" priority="65" stopIfTrue="1">
      <formula>#REF!&lt;&gt;""</formula>
    </cfRule>
    <cfRule type="expression" dxfId="60" priority="66" stopIfTrue="1">
      <formula>AND($G39="",$F39&lt;&gt;"")</formula>
    </cfRule>
  </conditionalFormatting>
  <conditionalFormatting sqref="F86:F87">
    <cfRule type="expression" dxfId="59" priority="57" stopIfTrue="1">
      <formula>$C86=""</formula>
    </cfRule>
    <cfRule type="expression" dxfId="58" priority="58" stopIfTrue="1">
      <formula>$D86&lt;&gt;""</formula>
    </cfRule>
  </conditionalFormatting>
  <conditionalFormatting sqref="G86:G88">
    <cfRule type="expression" dxfId="57" priority="55" stopIfTrue="1">
      <formula>$C86=""</formula>
    </cfRule>
    <cfRule type="expression" dxfId="56" priority="56" stopIfTrue="1">
      <formula>$D86&lt;&gt;""</formula>
    </cfRule>
  </conditionalFormatting>
  <conditionalFormatting sqref="A89 A92">
    <cfRule type="expression" dxfId="55" priority="52" stopIfTrue="1">
      <formula>$F89=""</formula>
    </cfRule>
    <cfRule type="expression" dxfId="54" priority="54" stopIfTrue="1">
      <formula>AND($G89="",$F89&lt;&gt;"")</formula>
    </cfRule>
  </conditionalFormatting>
  <conditionalFormatting sqref="A92">
    <cfRule type="expression" dxfId="53" priority="36" stopIfTrue="1">
      <formula>$F92=""</formula>
    </cfRule>
    <cfRule type="expression" dxfId="52" priority="38" stopIfTrue="1">
      <formula>AND($G92="",$F92&lt;&gt;"")</formula>
    </cfRule>
  </conditionalFormatting>
  <conditionalFormatting sqref="F86:F87">
    <cfRule type="expression" dxfId="51" priority="34" stopIfTrue="1">
      <formula>$C86=""</formula>
    </cfRule>
    <cfRule type="expression" dxfId="50" priority="35" stopIfTrue="1">
      <formula>$D86&lt;&gt;""</formula>
    </cfRule>
  </conditionalFormatting>
  <conditionalFormatting sqref="G86:G88">
    <cfRule type="expression" dxfId="49" priority="32" stopIfTrue="1">
      <formula>$C86=""</formula>
    </cfRule>
    <cfRule type="expression" dxfId="48" priority="33" stopIfTrue="1">
      <formula>$D86&lt;&gt;""</formula>
    </cfRule>
  </conditionalFormatting>
  <conditionalFormatting sqref="A33">
    <cfRule type="expression" dxfId="47" priority="29" stopIfTrue="1">
      <formula>$F33=""</formula>
    </cfRule>
    <cfRule type="expression" dxfId="46" priority="30" stopIfTrue="1">
      <formula>#REF!&lt;&gt;""</formula>
    </cfRule>
    <cfRule type="expression" dxfId="45" priority="31" stopIfTrue="1">
      <formula>AND($G33="",$F33&lt;&gt;"")</formula>
    </cfRule>
  </conditionalFormatting>
  <conditionalFormatting sqref="G33">
    <cfRule type="expression" dxfId="44" priority="27" stopIfTrue="1">
      <formula>$C33=""</formula>
    </cfRule>
    <cfRule type="expression" dxfId="43" priority="28" stopIfTrue="1">
      <formula>$D33&lt;&gt;""</formula>
    </cfRule>
  </conditionalFormatting>
  <conditionalFormatting sqref="F33">
    <cfRule type="expression" dxfId="42" priority="25" stopIfTrue="1">
      <formula>$C33=""</formula>
    </cfRule>
    <cfRule type="expression" dxfId="41" priority="26" stopIfTrue="1">
      <formula>$D33&lt;&gt;""</formula>
    </cfRule>
  </conditionalFormatting>
  <conditionalFormatting sqref="A30">
    <cfRule type="expression" dxfId="40" priority="1" stopIfTrue="1">
      <formula>$F30=""</formula>
    </cfRule>
    <cfRule type="expression" dxfId="39" priority="2" stopIfTrue="1">
      <formula>#REF!&lt;&gt;""</formula>
    </cfRule>
    <cfRule type="expression" dxfId="38" priority="3" stopIfTrue="1">
      <formula>AND($G30="",$F30&lt;&gt;"")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A89 A92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4"/>
  <sheetViews>
    <sheetView view="pageBreakPreview" topLeftCell="A19" zoomScaleNormal="75" zoomScaleSheetLayoutView="100" workbookViewId="0">
      <selection activeCell="I23" sqref="I23"/>
    </sheetView>
  </sheetViews>
  <sheetFormatPr defaultColWidth="8.5703125" defaultRowHeight="15.75"/>
  <cols>
    <col min="1" max="1" width="73.5703125" style="124" customWidth="1"/>
    <col min="2" max="2" width="6.7109375" style="169" customWidth="1"/>
    <col min="3" max="3" width="6.28515625" style="169" customWidth="1"/>
    <col min="4" max="4" width="6.5703125" style="169" customWidth="1"/>
    <col min="5" max="5" width="5.140625" style="169" customWidth="1"/>
    <col min="6" max="6" width="6" style="169" customWidth="1"/>
    <col min="7" max="7" width="10" style="169" customWidth="1"/>
    <col min="8" max="8" width="6" style="169" customWidth="1"/>
    <col min="9" max="9" width="16.28515625" style="169" customWidth="1"/>
    <col min="10" max="10" width="12" style="100" customWidth="1"/>
    <col min="11" max="11" width="13.5703125" style="100" customWidth="1"/>
    <col min="12" max="12" width="61.85546875" style="170" customWidth="1"/>
    <col min="13" max="13" width="11" style="100" customWidth="1"/>
    <col min="14" max="16384" width="8.5703125" style="100"/>
  </cols>
  <sheetData>
    <row r="1" spans="1:11" ht="129.75" customHeight="1">
      <c r="I1" s="257" t="s">
        <v>195</v>
      </c>
      <c r="J1" s="257"/>
      <c r="K1" s="257"/>
    </row>
    <row r="2" spans="1:11" ht="80.25" customHeight="1">
      <c r="A2" s="267" t="s">
        <v>206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</row>
    <row r="3" spans="1:11" ht="16.5" customHeight="1">
      <c r="A3" s="171"/>
      <c r="B3" s="171"/>
      <c r="C3" s="171"/>
      <c r="D3" s="171"/>
      <c r="E3" s="171"/>
      <c r="F3" s="171"/>
      <c r="G3" s="171"/>
      <c r="H3" s="171"/>
      <c r="I3" s="171"/>
      <c r="J3" s="171"/>
      <c r="K3" s="244" t="s">
        <v>207</v>
      </c>
    </row>
    <row r="4" spans="1:11" ht="17.25" customHeight="1">
      <c r="A4" s="268" t="s">
        <v>11</v>
      </c>
      <c r="B4" s="268" t="s">
        <v>12</v>
      </c>
      <c r="C4" s="268" t="s">
        <v>201</v>
      </c>
      <c r="D4" s="268" t="s">
        <v>202</v>
      </c>
      <c r="E4" s="268"/>
      <c r="F4" s="268"/>
      <c r="G4" s="268"/>
      <c r="H4" s="268" t="s">
        <v>203</v>
      </c>
      <c r="I4" s="268" t="s">
        <v>71</v>
      </c>
      <c r="J4" s="268"/>
      <c r="K4" s="268"/>
    </row>
    <row r="5" spans="1:11" ht="16.5" customHeight="1">
      <c r="A5" s="265" t="s">
        <v>204</v>
      </c>
      <c r="B5" s="265" t="s">
        <v>204</v>
      </c>
      <c r="C5" s="265" t="s">
        <v>204</v>
      </c>
      <c r="D5" s="265" t="s">
        <v>204</v>
      </c>
      <c r="E5" s="265"/>
      <c r="F5" s="265"/>
      <c r="G5" s="265"/>
      <c r="H5" s="265" t="s">
        <v>204</v>
      </c>
      <c r="I5" s="237" t="s">
        <v>142</v>
      </c>
      <c r="J5" s="237" t="s">
        <v>180</v>
      </c>
      <c r="K5" s="237" t="s">
        <v>196</v>
      </c>
    </row>
    <row r="6" spans="1:11" ht="14.25" customHeight="1">
      <c r="A6" s="102">
        <v>1</v>
      </c>
      <c r="B6" s="102">
        <v>2</v>
      </c>
      <c r="C6" s="102">
        <v>3</v>
      </c>
      <c r="D6" s="102">
        <v>4</v>
      </c>
      <c r="E6" s="102">
        <v>5</v>
      </c>
      <c r="F6" s="102">
        <v>6</v>
      </c>
      <c r="G6" s="102">
        <v>7</v>
      </c>
      <c r="H6" s="102">
        <v>8</v>
      </c>
      <c r="I6" s="168">
        <v>9</v>
      </c>
      <c r="J6" s="168">
        <v>10</v>
      </c>
      <c r="K6" s="168">
        <v>11</v>
      </c>
    </row>
    <row r="7" spans="1:11" ht="18" customHeight="1">
      <c r="A7" s="172" t="s">
        <v>21</v>
      </c>
      <c r="B7" s="173"/>
      <c r="C7" s="173"/>
      <c r="D7" s="173"/>
      <c r="E7" s="173"/>
      <c r="F7" s="173"/>
      <c r="G7" s="173"/>
      <c r="H7" s="173"/>
      <c r="I7" s="174">
        <f>I8+I47+I69+I78+I94+I101+I56</f>
        <v>4376.4723999999997</v>
      </c>
      <c r="J7" s="174">
        <f>J8+J47+J69+J78+J94+J101+J114</f>
        <v>1306.8</v>
      </c>
      <c r="K7" s="174">
        <f>K8+K47+K69+K78+K94+K101+K114</f>
        <v>1299.2</v>
      </c>
    </row>
    <row r="8" spans="1:11" ht="18" customHeight="1">
      <c r="A8" s="131" t="s">
        <v>14</v>
      </c>
      <c r="B8" s="132" t="s">
        <v>15</v>
      </c>
      <c r="C8" s="132"/>
      <c r="D8" s="139"/>
      <c r="E8" s="139"/>
      <c r="F8" s="139"/>
      <c r="G8" s="139"/>
      <c r="H8" s="133"/>
      <c r="I8" s="142">
        <f>I9+I15+I32+I38</f>
        <v>2124.8799999999997</v>
      </c>
      <c r="J8" s="142">
        <f>J9+J15+J32+J38</f>
        <v>378.79999999999995</v>
      </c>
      <c r="K8" s="142">
        <f>K9+K15+K32+K38</f>
        <v>305.2</v>
      </c>
    </row>
    <row r="9" spans="1:11" ht="31.5">
      <c r="A9" s="140" t="s">
        <v>31</v>
      </c>
      <c r="B9" s="139" t="s">
        <v>15</v>
      </c>
      <c r="C9" s="139" t="s">
        <v>26</v>
      </c>
      <c r="D9" s="139"/>
      <c r="E9" s="139"/>
      <c r="F9" s="139"/>
      <c r="G9" s="139"/>
      <c r="H9" s="141"/>
      <c r="I9" s="142">
        <f t="shared" ref="I9:K13" si="0">I10</f>
        <v>232</v>
      </c>
      <c r="J9" s="142">
        <f t="shared" si="0"/>
        <v>134.29999999999998</v>
      </c>
      <c r="K9" s="142">
        <f t="shared" si="0"/>
        <v>66.900000000000006</v>
      </c>
    </row>
    <row r="10" spans="1:11">
      <c r="A10" s="114" t="s">
        <v>140</v>
      </c>
      <c r="B10" s="8" t="s">
        <v>15</v>
      </c>
      <c r="C10" s="8" t="s">
        <v>26</v>
      </c>
      <c r="D10" s="8" t="s">
        <v>32</v>
      </c>
      <c r="E10" s="8"/>
      <c r="F10" s="8"/>
      <c r="G10" s="8"/>
      <c r="H10" s="90"/>
      <c r="I10" s="143">
        <f t="shared" si="0"/>
        <v>232</v>
      </c>
      <c r="J10" s="143">
        <f t="shared" si="0"/>
        <v>134.29999999999998</v>
      </c>
      <c r="K10" s="143">
        <f t="shared" si="0"/>
        <v>66.900000000000006</v>
      </c>
    </row>
    <row r="11" spans="1:11">
      <c r="A11" s="96" t="s">
        <v>138</v>
      </c>
      <c r="B11" s="8" t="s">
        <v>15</v>
      </c>
      <c r="C11" s="8" t="s">
        <v>26</v>
      </c>
      <c r="D11" s="8">
        <v>65</v>
      </c>
      <c r="E11" s="8">
        <v>1</v>
      </c>
      <c r="F11" s="139"/>
      <c r="G11" s="139"/>
      <c r="H11" s="141"/>
      <c r="I11" s="143">
        <f>I12</f>
        <v>232</v>
      </c>
      <c r="J11" s="143">
        <f t="shared" si="0"/>
        <v>134.29999999999998</v>
      </c>
      <c r="K11" s="143">
        <f t="shared" si="0"/>
        <v>66.900000000000006</v>
      </c>
    </row>
    <row r="12" spans="1:11">
      <c r="A12" s="115" t="s">
        <v>117</v>
      </c>
      <c r="B12" s="89" t="s">
        <v>15</v>
      </c>
      <c r="C12" s="89" t="s">
        <v>26</v>
      </c>
      <c r="D12" s="89" t="s">
        <v>32</v>
      </c>
      <c r="E12" s="89" t="s">
        <v>22</v>
      </c>
      <c r="F12" s="89" t="s">
        <v>35</v>
      </c>
      <c r="G12" s="89" t="s">
        <v>36</v>
      </c>
      <c r="H12" s="141"/>
      <c r="I12" s="143">
        <f t="shared" si="0"/>
        <v>232</v>
      </c>
      <c r="J12" s="143">
        <f t="shared" si="0"/>
        <v>134.29999999999998</v>
      </c>
      <c r="K12" s="143">
        <f t="shared" si="0"/>
        <v>66.900000000000006</v>
      </c>
    </row>
    <row r="13" spans="1:11" ht="63">
      <c r="A13" s="115" t="s">
        <v>109</v>
      </c>
      <c r="B13" s="89" t="s">
        <v>15</v>
      </c>
      <c r="C13" s="89" t="s">
        <v>26</v>
      </c>
      <c r="D13" s="89" t="s">
        <v>32</v>
      </c>
      <c r="E13" s="89" t="s">
        <v>22</v>
      </c>
      <c r="F13" s="89" t="s">
        <v>35</v>
      </c>
      <c r="G13" s="89" t="s">
        <v>36</v>
      </c>
      <c r="H13" s="90" t="s">
        <v>111</v>
      </c>
      <c r="I13" s="143">
        <f t="shared" si="0"/>
        <v>232</v>
      </c>
      <c r="J13" s="143">
        <f t="shared" si="0"/>
        <v>134.29999999999998</v>
      </c>
      <c r="K13" s="143">
        <f t="shared" si="0"/>
        <v>66.900000000000006</v>
      </c>
    </row>
    <row r="14" spans="1:11" ht="36" customHeight="1">
      <c r="A14" s="115" t="s">
        <v>110</v>
      </c>
      <c r="B14" s="89" t="s">
        <v>15</v>
      </c>
      <c r="C14" s="89" t="s">
        <v>26</v>
      </c>
      <c r="D14" s="89" t="s">
        <v>32</v>
      </c>
      <c r="E14" s="89" t="s">
        <v>22</v>
      </c>
      <c r="F14" s="89" t="s">
        <v>35</v>
      </c>
      <c r="G14" s="89" t="s">
        <v>36</v>
      </c>
      <c r="H14" s="90" t="s">
        <v>112</v>
      </c>
      <c r="I14" s="143">
        <f>'Прил 2'!J15</f>
        <v>232</v>
      </c>
      <c r="J14" s="143">
        <f>'Прил 2'!K15</f>
        <v>134.29999999999998</v>
      </c>
      <c r="K14" s="143">
        <f>'Прил 2'!L15</f>
        <v>66.900000000000006</v>
      </c>
    </row>
    <row r="15" spans="1:11" ht="47.25">
      <c r="A15" s="144" t="s">
        <v>72</v>
      </c>
      <c r="B15" s="139" t="s">
        <v>15</v>
      </c>
      <c r="C15" s="139" t="s">
        <v>16</v>
      </c>
      <c r="D15" s="139"/>
      <c r="E15" s="139"/>
      <c r="F15" s="139"/>
      <c r="G15" s="139"/>
      <c r="H15" s="141"/>
      <c r="I15" s="142">
        <f>I16+I27</f>
        <v>1880.6999999999998</v>
      </c>
      <c r="J15" s="142">
        <f>J16+J27</f>
        <v>243.5</v>
      </c>
      <c r="K15" s="142">
        <f>K16+K27</f>
        <v>237.29999999999998</v>
      </c>
    </row>
    <row r="16" spans="1:11">
      <c r="A16" s="114" t="s">
        <v>140</v>
      </c>
      <c r="B16" s="8" t="s">
        <v>15</v>
      </c>
      <c r="C16" s="8" t="s">
        <v>16</v>
      </c>
      <c r="D16" s="8" t="s">
        <v>32</v>
      </c>
      <c r="E16" s="8"/>
      <c r="F16" s="8"/>
      <c r="G16" s="8"/>
      <c r="H16" s="90"/>
      <c r="I16" s="143">
        <f>I17</f>
        <v>1880.6</v>
      </c>
      <c r="J16" s="143">
        <f t="shared" ref="J16:K16" si="1">J17</f>
        <v>243.4</v>
      </c>
      <c r="K16" s="143">
        <f t="shared" si="1"/>
        <v>237.2</v>
      </c>
    </row>
    <row r="17" spans="1:12" ht="31.5">
      <c r="A17" s="114" t="s">
        <v>141</v>
      </c>
      <c r="B17" s="89" t="s">
        <v>15</v>
      </c>
      <c r="C17" s="89" t="s">
        <v>16</v>
      </c>
      <c r="D17" s="89" t="s">
        <v>32</v>
      </c>
      <c r="E17" s="89" t="s">
        <v>23</v>
      </c>
      <c r="F17" s="139"/>
      <c r="G17" s="139"/>
      <c r="H17" s="141"/>
      <c r="I17" s="143">
        <f>I18+I21</f>
        <v>1880.6</v>
      </c>
      <c r="J17" s="143">
        <f t="shared" ref="J17:K17" si="2">J18+J21</f>
        <v>243.4</v>
      </c>
      <c r="K17" s="143">
        <f t="shared" si="2"/>
        <v>237.2</v>
      </c>
    </row>
    <row r="18" spans="1:12" ht="33" customHeight="1">
      <c r="A18" s="115" t="s">
        <v>37</v>
      </c>
      <c r="B18" s="89" t="s">
        <v>15</v>
      </c>
      <c r="C18" s="89" t="s">
        <v>16</v>
      </c>
      <c r="D18" s="89" t="s">
        <v>32</v>
      </c>
      <c r="E18" s="89" t="s">
        <v>23</v>
      </c>
      <c r="F18" s="89" t="s">
        <v>35</v>
      </c>
      <c r="G18" s="89" t="s">
        <v>38</v>
      </c>
      <c r="H18" s="141"/>
      <c r="I18" s="143">
        <f t="shared" ref="I18:K19" si="3">I19</f>
        <v>944.4</v>
      </c>
      <c r="J18" s="143">
        <f t="shared" si="3"/>
        <v>204.9</v>
      </c>
      <c r="K18" s="143">
        <f t="shared" si="3"/>
        <v>200</v>
      </c>
    </row>
    <row r="19" spans="1:12" ht="63">
      <c r="A19" s="115" t="s">
        <v>109</v>
      </c>
      <c r="B19" s="89" t="s">
        <v>15</v>
      </c>
      <c r="C19" s="89" t="s">
        <v>16</v>
      </c>
      <c r="D19" s="89" t="s">
        <v>32</v>
      </c>
      <c r="E19" s="89" t="s">
        <v>23</v>
      </c>
      <c r="F19" s="89" t="s">
        <v>35</v>
      </c>
      <c r="G19" s="89" t="s">
        <v>38</v>
      </c>
      <c r="H19" s="90" t="s">
        <v>111</v>
      </c>
      <c r="I19" s="143">
        <f t="shared" si="3"/>
        <v>944.4</v>
      </c>
      <c r="J19" s="143">
        <f t="shared" si="3"/>
        <v>204.9</v>
      </c>
      <c r="K19" s="143">
        <f t="shared" si="3"/>
        <v>200</v>
      </c>
    </row>
    <row r="20" spans="1:12" ht="31.5">
      <c r="A20" s="115" t="s">
        <v>110</v>
      </c>
      <c r="B20" s="89" t="s">
        <v>15</v>
      </c>
      <c r="C20" s="89" t="s">
        <v>16</v>
      </c>
      <c r="D20" s="89" t="s">
        <v>32</v>
      </c>
      <c r="E20" s="89" t="s">
        <v>23</v>
      </c>
      <c r="F20" s="89" t="s">
        <v>35</v>
      </c>
      <c r="G20" s="89" t="s">
        <v>38</v>
      </c>
      <c r="H20" s="90" t="s">
        <v>112</v>
      </c>
      <c r="I20" s="143">
        <f>'Прил 2'!J21</f>
        <v>944.4</v>
      </c>
      <c r="J20" s="143">
        <f>'Прил 2'!K21</f>
        <v>204.9</v>
      </c>
      <c r="K20" s="143">
        <f>'Прил 2'!L21</f>
        <v>200</v>
      </c>
    </row>
    <row r="21" spans="1:12">
      <c r="A21" s="96" t="s">
        <v>172</v>
      </c>
      <c r="B21" s="89" t="s">
        <v>15</v>
      </c>
      <c r="C21" s="89" t="s">
        <v>16</v>
      </c>
      <c r="D21" s="89" t="s">
        <v>32</v>
      </c>
      <c r="E21" s="89" t="s">
        <v>23</v>
      </c>
      <c r="F21" s="89" t="s">
        <v>35</v>
      </c>
      <c r="G21" s="89" t="s">
        <v>40</v>
      </c>
      <c r="H21" s="90"/>
      <c r="I21" s="143">
        <f>I22+I24</f>
        <v>936.2</v>
      </c>
      <c r="J21" s="143">
        <f>J22+J24</f>
        <v>38.5</v>
      </c>
      <c r="K21" s="143">
        <f>K22+K24</f>
        <v>37.200000000000003</v>
      </c>
    </row>
    <row r="22" spans="1:12" s="127" customFormat="1" ht="31.5">
      <c r="A22" s="96" t="s">
        <v>105</v>
      </c>
      <c r="B22" s="89" t="s">
        <v>15</v>
      </c>
      <c r="C22" s="89" t="s">
        <v>16</v>
      </c>
      <c r="D22" s="89" t="s">
        <v>32</v>
      </c>
      <c r="E22" s="89" t="s">
        <v>23</v>
      </c>
      <c r="F22" s="89" t="s">
        <v>35</v>
      </c>
      <c r="G22" s="89" t="s">
        <v>40</v>
      </c>
      <c r="H22" s="90" t="s">
        <v>107</v>
      </c>
      <c r="I22" s="62">
        <f t="shared" ref="I22:K22" si="4">I23</f>
        <v>879.7</v>
      </c>
      <c r="J22" s="62">
        <f t="shared" si="4"/>
        <v>26.5</v>
      </c>
      <c r="K22" s="62">
        <f t="shared" si="4"/>
        <v>25.2</v>
      </c>
      <c r="L22" s="170"/>
    </row>
    <row r="23" spans="1:12" s="127" customFormat="1" ht="31.5">
      <c r="A23" s="96" t="s">
        <v>106</v>
      </c>
      <c r="B23" s="89" t="s">
        <v>15</v>
      </c>
      <c r="C23" s="89" t="s">
        <v>16</v>
      </c>
      <c r="D23" s="89" t="s">
        <v>32</v>
      </c>
      <c r="E23" s="89" t="s">
        <v>23</v>
      </c>
      <c r="F23" s="89" t="s">
        <v>35</v>
      </c>
      <c r="G23" s="89" t="s">
        <v>40</v>
      </c>
      <c r="H23" s="8" t="s">
        <v>108</v>
      </c>
      <c r="I23" s="163">
        <f>'Прил 2'!J24</f>
        <v>879.7</v>
      </c>
      <c r="J23" s="163">
        <f>'Прил 2'!K24</f>
        <v>26.5</v>
      </c>
      <c r="K23" s="163">
        <f>'Прил 2'!L24</f>
        <v>25.2</v>
      </c>
      <c r="L23" s="170"/>
    </row>
    <row r="24" spans="1:12" s="127" customFormat="1">
      <c r="A24" s="120" t="s">
        <v>113</v>
      </c>
      <c r="B24" s="8" t="s">
        <v>15</v>
      </c>
      <c r="C24" s="8" t="s">
        <v>16</v>
      </c>
      <c r="D24" s="89" t="s">
        <v>32</v>
      </c>
      <c r="E24" s="89" t="s">
        <v>23</v>
      </c>
      <c r="F24" s="89" t="s">
        <v>35</v>
      </c>
      <c r="G24" s="89" t="s">
        <v>40</v>
      </c>
      <c r="H24" s="130" t="s">
        <v>114</v>
      </c>
      <c r="I24" s="163">
        <f>I26+I25</f>
        <v>56.5</v>
      </c>
      <c r="J24" s="163">
        <f>J26</f>
        <v>12</v>
      </c>
      <c r="K24" s="163">
        <f>K26</f>
        <v>12</v>
      </c>
      <c r="L24" s="170" t="s">
        <v>24</v>
      </c>
    </row>
    <row r="25" spans="1:12" s="127" customFormat="1">
      <c r="A25" s="120" t="s">
        <v>233</v>
      </c>
      <c r="B25" s="89" t="s">
        <v>15</v>
      </c>
      <c r="C25" s="89" t="s">
        <v>16</v>
      </c>
      <c r="D25" s="89" t="s">
        <v>32</v>
      </c>
      <c r="E25" s="89" t="s">
        <v>23</v>
      </c>
      <c r="F25" s="89" t="s">
        <v>35</v>
      </c>
      <c r="G25" s="89" t="s">
        <v>40</v>
      </c>
      <c r="H25" s="130" t="s">
        <v>232</v>
      </c>
      <c r="I25" s="163">
        <f>'Прил 2'!J26</f>
        <v>1</v>
      </c>
      <c r="J25" s="163">
        <f>'Прил 2'!K26</f>
        <v>0</v>
      </c>
      <c r="K25" s="163">
        <f>'Прил 2'!L26</f>
        <v>0</v>
      </c>
      <c r="L25" s="170"/>
    </row>
    <row r="26" spans="1:12" s="127" customFormat="1">
      <c r="A26" s="120" t="s">
        <v>115</v>
      </c>
      <c r="B26" s="8" t="s">
        <v>15</v>
      </c>
      <c r="C26" s="8" t="s">
        <v>16</v>
      </c>
      <c r="D26" s="8" t="s">
        <v>32</v>
      </c>
      <c r="E26" s="89" t="s">
        <v>23</v>
      </c>
      <c r="F26" s="89" t="s">
        <v>35</v>
      </c>
      <c r="G26" s="89" t="s">
        <v>40</v>
      </c>
      <c r="H26" s="130" t="s">
        <v>116</v>
      </c>
      <c r="I26" s="163">
        <f>'Прил 2'!J27</f>
        <v>55.5</v>
      </c>
      <c r="J26" s="163">
        <f>'Прил 2'!K27</f>
        <v>12</v>
      </c>
      <c r="K26" s="163">
        <f>'Прил 2'!L27</f>
        <v>12</v>
      </c>
      <c r="L26" s="170"/>
    </row>
    <row r="27" spans="1:12" s="125" customFormat="1" ht="47.25">
      <c r="A27" s="114" t="s">
        <v>166</v>
      </c>
      <c r="B27" s="8" t="s">
        <v>15</v>
      </c>
      <c r="C27" s="8" t="s">
        <v>16</v>
      </c>
      <c r="D27" s="90">
        <v>89</v>
      </c>
      <c r="E27" s="89"/>
      <c r="F27" s="89"/>
      <c r="G27" s="89"/>
      <c r="H27" s="145"/>
      <c r="I27" s="163">
        <f>I28</f>
        <v>0.1</v>
      </c>
      <c r="J27" s="163">
        <f t="shared" ref="J27:K30" si="5">J28</f>
        <v>0.1</v>
      </c>
      <c r="K27" s="163">
        <f t="shared" si="5"/>
        <v>0.1</v>
      </c>
      <c r="L27" s="175"/>
    </row>
    <row r="28" spans="1:12" s="125" customFormat="1" ht="47.25">
      <c r="A28" s="114" t="s">
        <v>167</v>
      </c>
      <c r="B28" s="8" t="s">
        <v>15</v>
      </c>
      <c r="C28" s="8" t="s">
        <v>16</v>
      </c>
      <c r="D28" s="90">
        <v>89</v>
      </c>
      <c r="E28" s="89" t="s">
        <v>22</v>
      </c>
      <c r="F28" s="89"/>
      <c r="G28" s="89"/>
      <c r="H28" s="145"/>
      <c r="I28" s="62">
        <f>I29</f>
        <v>0.1</v>
      </c>
      <c r="J28" s="62">
        <f t="shared" si="5"/>
        <v>0.1</v>
      </c>
      <c r="K28" s="62">
        <f t="shared" si="5"/>
        <v>0.1</v>
      </c>
      <c r="L28" s="175"/>
    </row>
    <row r="29" spans="1:12" ht="94.5">
      <c r="A29" s="146" t="s">
        <v>139</v>
      </c>
      <c r="B29" s="8" t="s">
        <v>15</v>
      </c>
      <c r="C29" s="8" t="s">
        <v>16</v>
      </c>
      <c r="D29" s="90">
        <v>89</v>
      </c>
      <c r="E29" s="89" t="s">
        <v>22</v>
      </c>
      <c r="F29" s="89" t="s">
        <v>35</v>
      </c>
      <c r="G29" s="89" t="s">
        <v>42</v>
      </c>
      <c r="H29" s="145"/>
      <c r="I29" s="62">
        <f>I30</f>
        <v>0.1</v>
      </c>
      <c r="J29" s="62">
        <f t="shared" si="5"/>
        <v>0.1</v>
      </c>
      <c r="K29" s="62">
        <f t="shared" si="5"/>
        <v>0.1</v>
      </c>
    </row>
    <row r="30" spans="1:12" ht="31.5">
      <c r="A30" s="96" t="s">
        <v>105</v>
      </c>
      <c r="B30" s="8" t="s">
        <v>15</v>
      </c>
      <c r="C30" s="8" t="s">
        <v>16</v>
      </c>
      <c r="D30" s="90" t="s">
        <v>47</v>
      </c>
      <c r="E30" s="8" t="s">
        <v>22</v>
      </c>
      <c r="F30" s="89" t="s">
        <v>35</v>
      </c>
      <c r="G30" s="89" t="s">
        <v>42</v>
      </c>
      <c r="H30" s="145" t="s">
        <v>107</v>
      </c>
      <c r="I30" s="62">
        <f>I31</f>
        <v>0.1</v>
      </c>
      <c r="J30" s="62">
        <f t="shared" si="5"/>
        <v>0.1</v>
      </c>
      <c r="K30" s="62">
        <f t="shared" si="5"/>
        <v>0.1</v>
      </c>
    </row>
    <row r="31" spans="1:12" ht="31.5">
      <c r="A31" s="96" t="s">
        <v>106</v>
      </c>
      <c r="B31" s="8" t="s">
        <v>15</v>
      </c>
      <c r="C31" s="8" t="s">
        <v>16</v>
      </c>
      <c r="D31" s="90" t="s">
        <v>47</v>
      </c>
      <c r="E31" s="89" t="s">
        <v>22</v>
      </c>
      <c r="F31" s="89" t="s">
        <v>35</v>
      </c>
      <c r="G31" s="89" t="s">
        <v>42</v>
      </c>
      <c r="H31" s="145" t="s">
        <v>108</v>
      </c>
      <c r="I31" s="62">
        <f>'Прил 2'!J32</f>
        <v>0.1</v>
      </c>
      <c r="J31" s="62">
        <f>'Прил 2'!K32</f>
        <v>0.1</v>
      </c>
      <c r="K31" s="62">
        <f>'Прил 2'!L32</f>
        <v>0.1</v>
      </c>
    </row>
    <row r="32" spans="1:12">
      <c r="A32" s="140" t="s">
        <v>43</v>
      </c>
      <c r="B32" s="110" t="s">
        <v>15</v>
      </c>
      <c r="C32" s="110" t="s">
        <v>44</v>
      </c>
      <c r="D32" s="110"/>
      <c r="E32" s="147"/>
      <c r="F32" s="147"/>
      <c r="G32" s="148"/>
      <c r="H32" s="148"/>
      <c r="I32" s="156">
        <f>I33</f>
        <v>10.68</v>
      </c>
      <c r="J32" s="156">
        <f t="shared" ref="J32:K36" si="6">J33</f>
        <v>1</v>
      </c>
      <c r="K32" s="156">
        <f t="shared" si="6"/>
        <v>1</v>
      </c>
    </row>
    <row r="33" spans="1:12" ht="47.25">
      <c r="A33" s="114" t="s">
        <v>166</v>
      </c>
      <c r="B33" s="89" t="s">
        <v>15</v>
      </c>
      <c r="C33" s="89" t="s">
        <v>44</v>
      </c>
      <c r="D33" s="90">
        <v>89</v>
      </c>
      <c r="E33" s="89"/>
      <c r="F33" s="89"/>
      <c r="G33" s="91"/>
      <c r="H33" s="91"/>
      <c r="I33" s="62">
        <f>I34</f>
        <v>10.68</v>
      </c>
      <c r="J33" s="62">
        <f t="shared" si="6"/>
        <v>1</v>
      </c>
      <c r="K33" s="62">
        <f t="shared" si="6"/>
        <v>1</v>
      </c>
      <c r="L33" s="175"/>
    </row>
    <row r="34" spans="1:12" s="127" customFormat="1" ht="47.25">
      <c r="A34" s="114" t="s">
        <v>167</v>
      </c>
      <c r="B34" s="89" t="s">
        <v>15</v>
      </c>
      <c r="C34" s="89" t="s">
        <v>44</v>
      </c>
      <c r="D34" s="90">
        <v>89</v>
      </c>
      <c r="E34" s="89" t="s">
        <v>22</v>
      </c>
      <c r="F34" s="89"/>
      <c r="G34" s="91"/>
      <c r="H34" s="91"/>
      <c r="I34" s="62">
        <f>I35</f>
        <v>10.68</v>
      </c>
      <c r="J34" s="62">
        <f t="shared" si="6"/>
        <v>1</v>
      </c>
      <c r="K34" s="62">
        <f t="shared" si="6"/>
        <v>1</v>
      </c>
      <c r="L34" s="175"/>
    </row>
    <row r="35" spans="1:12" s="127" customFormat="1" ht="31.5">
      <c r="A35" s="96" t="s">
        <v>168</v>
      </c>
      <c r="B35" s="89" t="s">
        <v>15</v>
      </c>
      <c r="C35" s="89" t="s">
        <v>44</v>
      </c>
      <c r="D35" s="90">
        <v>89</v>
      </c>
      <c r="E35" s="89" t="s">
        <v>22</v>
      </c>
      <c r="F35" s="89" t="s">
        <v>35</v>
      </c>
      <c r="G35" s="89" t="s">
        <v>45</v>
      </c>
      <c r="H35" s="91"/>
      <c r="I35" s="62">
        <f>I36</f>
        <v>10.68</v>
      </c>
      <c r="J35" s="62">
        <f t="shared" si="6"/>
        <v>1</v>
      </c>
      <c r="K35" s="62">
        <f t="shared" si="6"/>
        <v>1</v>
      </c>
      <c r="L35" s="170"/>
    </row>
    <row r="36" spans="1:12" s="176" customFormat="1">
      <c r="A36" s="120" t="s">
        <v>113</v>
      </c>
      <c r="B36" s="89" t="s">
        <v>15</v>
      </c>
      <c r="C36" s="89" t="s">
        <v>44</v>
      </c>
      <c r="D36" s="90">
        <v>89</v>
      </c>
      <c r="E36" s="89" t="s">
        <v>22</v>
      </c>
      <c r="F36" s="89" t="s">
        <v>35</v>
      </c>
      <c r="G36" s="89" t="s">
        <v>45</v>
      </c>
      <c r="H36" s="91" t="s">
        <v>114</v>
      </c>
      <c r="I36" s="62">
        <f>I37</f>
        <v>10.68</v>
      </c>
      <c r="J36" s="62">
        <f t="shared" si="6"/>
        <v>1</v>
      </c>
      <c r="K36" s="62">
        <f t="shared" si="6"/>
        <v>1</v>
      </c>
      <c r="L36" s="170"/>
    </row>
    <row r="37" spans="1:12" s="127" customFormat="1">
      <c r="A37" s="96" t="s">
        <v>46</v>
      </c>
      <c r="B37" s="89" t="s">
        <v>15</v>
      </c>
      <c r="C37" s="89" t="s">
        <v>44</v>
      </c>
      <c r="D37" s="89" t="s">
        <v>47</v>
      </c>
      <c r="E37" s="89" t="s">
        <v>22</v>
      </c>
      <c r="F37" s="89" t="s">
        <v>35</v>
      </c>
      <c r="G37" s="89" t="s">
        <v>45</v>
      </c>
      <c r="H37" s="91" t="s">
        <v>48</v>
      </c>
      <c r="I37" s="62">
        <f>'Прил 2'!J38</f>
        <v>10.68</v>
      </c>
      <c r="J37" s="62">
        <f>'Прил 2'!K38</f>
        <v>1</v>
      </c>
      <c r="K37" s="62">
        <f>'Прил 2'!L38</f>
        <v>1</v>
      </c>
      <c r="L37" s="170"/>
    </row>
    <row r="38" spans="1:12" s="127" customFormat="1" ht="18.75" customHeight="1">
      <c r="A38" s="96" t="s">
        <v>49</v>
      </c>
      <c r="B38" s="150" t="s">
        <v>15</v>
      </c>
      <c r="C38" s="110" t="s">
        <v>30</v>
      </c>
      <c r="D38" s="8"/>
      <c r="E38" s="8"/>
      <c r="F38" s="8"/>
      <c r="G38" s="8"/>
      <c r="H38" s="130"/>
      <c r="I38" s="62">
        <f>I39+I43</f>
        <v>1.5</v>
      </c>
      <c r="J38" s="62">
        <f t="shared" ref="J38:K38" si="7">J39+J43</f>
        <v>0</v>
      </c>
      <c r="K38" s="62">
        <f t="shared" si="7"/>
        <v>0</v>
      </c>
      <c r="L38" s="170"/>
    </row>
    <row r="39" spans="1:12" s="127" customFormat="1" ht="18.75" customHeight="1">
      <c r="A39" s="112" t="s">
        <v>173</v>
      </c>
      <c r="B39" s="8" t="s">
        <v>15</v>
      </c>
      <c r="C39" s="8" t="s">
        <v>30</v>
      </c>
      <c r="D39" s="8" t="s">
        <v>15</v>
      </c>
      <c r="E39" s="8"/>
      <c r="F39" s="8"/>
      <c r="G39" s="8"/>
      <c r="H39" s="130"/>
      <c r="I39" s="177">
        <f>I40</f>
        <v>1</v>
      </c>
      <c r="J39" s="177">
        <f t="shared" ref="J39:K41" si="8">J40</f>
        <v>0</v>
      </c>
      <c r="K39" s="177">
        <f t="shared" si="8"/>
        <v>0</v>
      </c>
      <c r="L39" s="170"/>
    </row>
    <row r="40" spans="1:12" s="127" customFormat="1">
      <c r="A40" s="112" t="s">
        <v>50</v>
      </c>
      <c r="B40" s="8" t="s">
        <v>15</v>
      </c>
      <c r="C40" s="8" t="s">
        <v>30</v>
      </c>
      <c r="D40" s="8" t="s">
        <v>15</v>
      </c>
      <c r="E40" s="8" t="s">
        <v>33</v>
      </c>
      <c r="F40" s="8" t="s">
        <v>35</v>
      </c>
      <c r="G40" s="8" t="s">
        <v>51</v>
      </c>
      <c r="H40" s="8"/>
      <c r="I40" s="177">
        <f>I41</f>
        <v>1</v>
      </c>
      <c r="J40" s="177">
        <f t="shared" si="8"/>
        <v>0</v>
      </c>
      <c r="K40" s="177">
        <f t="shared" si="8"/>
        <v>0</v>
      </c>
      <c r="L40" s="170" t="s">
        <v>24</v>
      </c>
    </row>
    <row r="41" spans="1:12" s="127" customFormat="1" ht="37.5" customHeight="1">
      <c r="A41" s="96" t="s">
        <v>105</v>
      </c>
      <c r="B41" s="8" t="s">
        <v>15</v>
      </c>
      <c r="C41" s="8" t="s">
        <v>30</v>
      </c>
      <c r="D41" s="8" t="s">
        <v>15</v>
      </c>
      <c r="E41" s="8" t="s">
        <v>33</v>
      </c>
      <c r="F41" s="8" t="s">
        <v>35</v>
      </c>
      <c r="G41" s="8" t="s">
        <v>51</v>
      </c>
      <c r="H41" s="8" t="s">
        <v>107</v>
      </c>
      <c r="I41" s="177">
        <f>I42</f>
        <v>1</v>
      </c>
      <c r="J41" s="177">
        <f t="shared" si="8"/>
        <v>0</v>
      </c>
      <c r="K41" s="177">
        <f t="shared" si="8"/>
        <v>0</v>
      </c>
      <c r="L41" s="170"/>
    </row>
    <row r="42" spans="1:12" s="178" customFormat="1" ht="18" customHeight="1">
      <c r="A42" s="96" t="s">
        <v>106</v>
      </c>
      <c r="B42" s="8" t="s">
        <v>15</v>
      </c>
      <c r="C42" s="8" t="s">
        <v>30</v>
      </c>
      <c r="D42" s="8" t="s">
        <v>15</v>
      </c>
      <c r="E42" s="8" t="s">
        <v>33</v>
      </c>
      <c r="F42" s="8" t="s">
        <v>35</v>
      </c>
      <c r="G42" s="8" t="s">
        <v>51</v>
      </c>
      <c r="H42" s="8" t="s">
        <v>108</v>
      </c>
      <c r="I42" s="62">
        <f>'Прил 2'!J43</f>
        <v>1</v>
      </c>
      <c r="J42" s="62">
        <f>'Прил 2'!K43</f>
        <v>0</v>
      </c>
      <c r="K42" s="62">
        <f>'Прил 2'!L43</f>
        <v>0</v>
      </c>
      <c r="L42" s="170"/>
    </row>
    <row r="43" spans="1:12" s="127" customFormat="1" ht="47.25">
      <c r="A43" s="96" t="s">
        <v>174</v>
      </c>
      <c r="B43" s="8" t="s">
        <v>15</v>
      </c>
      <c r="C43" s="8" t="s">
        <v>30</v>
      </c>
      <c r="D43" s="8" t="s">
        <v>52</v>
      </c>
      <c r="E43" s="8"/>
      <c r="F43" s="8"/>
      <c r="G43" s="8"/>
      <c r="H43" s="8"/>
      <c r="I43" s="62">
        <f>I44</f>
        <v>0.5</v>
      </c>
      <c r="J43" s="62">
        <f t="shared" ref="J43:K45" si="9">J44</f>
        <v>0</v>
      </c>
      <c r="K43" s="62">
        <f t="shared" si="9"/>
        <v>0</v>
      </c>
      <c r="L43" s="170"/>
    </row>
    <row r="44" spans="1:12" s="127" customFormat="1" ht="30.75" customHeight="1">
      <c r="A44" s="96" t="s">
        <v>53</v>
      </c>
      <c r="B44" s="8" t="s">
        <v>15</v>
      </c>
      <c r="C44" s="8" t="s">
        <v>30</v>
      </c>
      <c r="D44" s="8" t="s">
        <v>52</v>
      </c>
      <c r="E44" s="8" t="s">
        <v>33</v>
      </c>
      <c r="F44" s="8" t="s">
        <v>35</v>
      </c>
      <c r="G44" s="8" t="s">
        <v>54</v>
      </c>
      <c r="H44" s="8"/>
      <c r="I44" s="163">
        <f>I45</f>
        <v>0.5</v>
      </c>
      <c r="J44" s="163">
        <f t="shared" si="9"/>
        <v>0</v>
      </c>
      <c r="K44" s="163">
        <f t="shared" si="9"/>
        <v>0</v>
      </c>
      <c r="L44" s="170"/>
    </row>
    <row r="45" spans="1:12" ht="31.5" customHeight="1">
      <c r="A45" s="96" t="s">
        <v>105</v>
      </c>
      <c r="B45" s="8" t="s">
        <v>15</v>
      </c>
      <c r="C45" s="8" t="s">
        <v>30</v>
      </c>
      <c r="D45" s="8" t="s">
        <v>52</v>
      </c>
      <c r="E45" s="8" t="s">
        <v>33</v>
      </c>
      <c r="F45" s="8" t="s">
        <v>35</v>
      </c>
      <c r="G45" s="8" t="s">
        <v>54</v>
      </c>
      <c r="H45" s="8" t="s">
        <v>107</v>
      </c>
      <c r="I45" s="163">
        <f>I46</f>
        <v>0.5</v>
      </c>
      <c r="J45" s="163">
        <f t="shared" si="9"/>
        <v>0</v>
      </c>
      <c r="K45" s="163">
        <f t="shared" si="9"/>
        <v>0</v>
      </c>
    </row>
    <row r="46" spans="1:12" ht="31.5">
      <c r="A46" s="96" t="s">
        <v>106</v>
      </c>
      <c r="B46" s="8" t="s">
        <v>15</v>
      </c>
      <c r="C46" s="8" t="s">
        <v>30</v>
      </c>
      <c r="D46" s="8" t="s">
        <v>52</v>
      </c>
      <c r="E46" s="8" t="s">
        <v>33</v>
      </c>
      <c r="F46" s="8" t="s">
        <v>35</v>
      </c>
      <c r="G46" s="8" t="s">
        <v>54</v>
      </c>
      <c r="H46" s="8" t="s">
        <v>108</v>
      </c>
      <c r="I46" s="64">
        <f>'Прил 2'!J47</f>
        <v>0.5</v>
      </c>
      <c r="J46" s="64">
        <f>'Прил 2'!K47</f>
        <v>0</v>
      </c>
      <c r="K46" s="64">
        <f>'Прил 2'!L47</f>
        <v>0</v>
      </c>
    </row>
    <row r="47" spans="1:12">
      <c r="A47" s="140" t="s">
        <v>55</v>
      </c>
      <c r="B47" s="110" t="s">
        <v>26</v>
      </c>
      <c r="C47" s="110"/>
      <c r="D47" s="148"/>
      <c r="E47" s="110"/>
      <c r="F47" s="110"/>
      <c r="G47" s="110"/>
      <c r="H47" s="151"/>
      <c r="I47" s="136">
        <f>I48</f>
        <v>89.8</v>
      </c>
      <c r="J47" s="136">
        <f t="shared" ref="J47:K50" si="10">J48</f>
        <v>92.8</v>
      </c>
      <c r="K47" s="136">
        <f t="shared" si="10"/>
        <v>96</v>
      </c>
    </row>
    <row r="48" spans="1:12">
      <c r="A48" s="144" t="s">
        <v>56</v>
      </c>
      <c r="B48" s="152" t="s">
        <v>26</v>
      </c>
      <c r="C48" s="152" t="s">
        <v>27</v>
      </c>
      <c r="D48" s="141"/>
      <c r="E48" s="139"/>
      <c r="F48" s="139"/>
      <c r="G48" s="139"/>
      <c r="H48" s="153"/>
      <c r="I48" s="136">
        <f>I49</f>
        <v>89.8</v>
      </c>
      <c r="J48" s="136">
        <f t="shared" si="10"/>
        <v>92.8</v>
      </c>
      <c r="K48" s="136">
        <f t="shared" si="10"/>
        <v>96</v>
      </c>
    </row>
    <row r="49" spans="1:12" ht="47.25">
      <c r="A49" s="114" t="s">
        <v>166</v>
      </c>
      <c r="B49" s="130" t="s">
        <v>26</v>
      </c>
      <c r="C49" s="130" t="s">
        <v>27</v>
      </c>
      <c r="D49" s="8">
        <v>89</v>
      </c>
      <c r="E49" s="8"/>
      <c r="F49" s="8"/>
      <c r="G49" s="8"/>
      <c r="H49" s="88"/>
      <c r="I49" s="64">
        <f>I50</f>
        <v>89.8</v>
      </c>
      <c r="J49" s="64">
        <f t="shared" si="10"/>
        <v>92.8</v>
      </c>
      <c r="K49" s="64">
        <f t="shared" si="10"/>
        <v>96</v>
      </c>
      <c r="L49" s="175"/>
    </row>
    <row r="50" spans="1:12" ht="47.25">
      <c r="A50" s="114" t="s">
        <v>167</v>
      </c>
      <c r="B50" s="130" t="s">
        <v>26</v>
      </c>
      <c r="C50" s="130" t="s">
        <v>27</v>
      </c>
      <c r="D50" s="8">
        <v>89</v>
      </c>
      <c r="E50" s="8">
        <v>1</v>
      </c>
      <c r="F50" s="8"/>
      <c r="G50" s="8"/>
      <c r="H50" s="88"/>
      <c r="I50" s="64">
        <f>I51</f>
        <v>89.8</v>
      </c>
      <c r="J50" s="64">
        <f t="shared" si="10"/>
        <v>92.8</v>
      </c>
      <c r="K50" s="64">
        <f t="shared" si="10"/>
        <v>96</v>
      </c>
      <c r="L50" s="175"/>
    </row>
    <row r="51" spans="1:12" ht="47.25">
      <c r="A51" s="154" t="s">
        <v>182</v>
      </c>
      <c r="B51" s="130" t="s">
        <v>26</v>
      </c>
      <c r="C51" s="130" t="s">
        <v>27</v>
      </c>
      <c r="D51" s="155">
        <v>89</v>
      </c>
      <c r="E51" s="8">
        <v>1</v>
      </c>
      <c r="F51" s="8" t="s">
        <v>35</v>
      </c>
      <c r="G51" s="8">
        <v>51180</v>
      </c>
      <c r="H51" s="88"/>
      <c r="I51" s="64">
        <f>I52+I54</f>
        <v>89.8</v>
      </c>
      <c r="J51" s="64">
        <f>J52+J54</f>
        <v>92.8</v>
      </c>
      <c r="K51" s="64">
        <f>K52+K54</f>
        <v>96</v>
      </c>
    </row>
    <row r="52" spans="1:12" ht="63">
      <c r="A52" s="115" t="s">
        <v>109</v>
      </c>
      <c r="B52" s="130" t="s">
        <v>26</v>
      </c>
      <c r="C52" s="130" t="s">
        <v>27</v>
      </c>
      <c r="D52" s="155">
        <v>89</v>
      </c>
      <c r="E52" s="8">
        <v>1</v>
      </c>
      <c r="F52" s="8" t="s">
        <v>35</v>
      </c>
      <c r="G52" s="8" t="s">
        <v>57</v>
      </c>
      <c r="H52" s="88" t="s">
        <v>111</v>
      </c>
      <c r="I52" s="64">
        <f>I53</f>
        <v>85.8</v>
      </c>
      <c r="J52" s="64">
        <f>J53</f>
        <v>88.8</v>
      </c>
      <c r="K52" s="64">
        <f>K53</f>
        <v>92</v>
      </c>
    </row>
    <row r="53" spans="1:12" ht="31.5">
      <c r="A53" s="115" t="s">
        <v>110</v>
      </c>
      <c r="B53" s="130" t="s">
        <v>26</v>
      </c>
      <c r="C53" s="130" t="s">
        <v>27</v>
      </c>
      <c r="D53" s="155">
        <v>89</v>
      </c>
      <c r="E53" s="8">
        <v>1</v>
      </c>
      <c r="F53" s="8" t="s">
        <v>35</v>
      </c>
      <c r="G53" s="8" t="s">
        <v>57</v>
      </c>
      <c r="H53" s="88" t="s">
        <v>112</v>
      </c>
      <c r="I53" s="64">
        <f>'Прил 2'!J54</f>
        <v>85.8</v>
      </c>
      <c r="J53" s="64">
        <f>'Прил 2'!K54</f>
        <v>88.8</v>
      </c>
      <c r="K53" s="64">
        <f>'Прил 2'!L54</f>
        <v>92</v>
      </c>
    </row>
    <row r="54" spans="1:12" ht="31.5">
      <c r="A54" s="96" t="s">
        <v>105</v>
      </c>
      <c r="B54" s="130" t="s">
        <v>26</v>
      </c>
      <c r="C54" s="130" t="s">
        <v>27</v>
      </c>
      <c r="D54" s="155">
        <v>89</v>
      </c>
      <c r="E54" s="8">
        <v>1</v>
      </c>
      <c r="F54" s="8" t="s">
        <v>35</v>
      </c>
      <c r="G54" s="8">
        <v>51180</v>
      </c>
      <c r="H54" s="88" t="s">
        <v>107</v>
      </c>
      <c r="I54" s="64">
        <f t="shared" ref="I54:K54" si="11">I55</f>
        <v>4</v>
      </c>
      <c r="J54" s="64">
        <f t="shared" si="11"/>
        <v>4</v>
      </c>
      <c r="K54" s="64">
        <f t="shared" si="11"/>
        <v>4</v>
      </c>
    </row>
    <row r="55" spans="1:12" ht="31.5">
      <c r="A55" s="96" t="s">
        <v>106</v>
      </c>
      <c r="B55" s="130" t="s">
        <v>26</v>
      </c>
      <c r="C55" s="130" t="s">
        <v>27</v>
      </c>
      <c r="D55" s="155">
        <v>89</v>
      </c>
      <c r="E55" s="8">
        <v>1</v>
      </c>
      <c r="F55" s="8" t="s">
        <v>35</v>
      </c>
      <c r="G55" s="8">
        <v>51180</v>
      </c>
      <c r="H55" s="88" t="s">
        <v>108</v>
      </c>
      <c r="I55" s="64">
        <f>'Прил 2'!J56</f>
        <v>4</v>
      </c>
      <c r="J55" s="64">
        <f>'Прил 2'!K56</f>
        <v>4</v>
      </c>
      <c r="K55" s="64">
        <f>'Прил 2'!L56</f>
        <v>4</v>
      </c>
    </row>
    <row r="56" spans="1:12">
      <c r="A56" s="140" t="s">
        <v>220</v>
      </c>
      <c r="B56" s="152" t="s">
        <v>27</v>
      </c>
      <c r="C56" s="152"/>
      <c r="D56" s="152"/>
      <c r="E56" s="139"/>
      <c r="F56" s="139"/>
      <c r="G56" s="8"/>
      <c r="H56" s="88"/>
      <c r="I56" s="136">
        <f>I57</f>
        <v>182.19</v>
      </c>
      <c r="J56" s="136">
        <f t="shared" ref="J56:K61" si="12">J57</f>
        <v>0</v>
      </c>
      <c r="K56" s="136">
        <f t="shared" si="12"/>
        <v>0</v>
      </c>
    </row>
    <row r="57" spans="1:12" ht="31.5">
      <c r="A57" s="140" t="s">
        <v>221</v>
      </c>
      <c r="B57" s="152" t="s">
        <v>27</v>
      </c>
      <c r="C57" s="152" t="s">
        <v>29</v>
      </c>
      <c r="D57" s="152"/>
      <c r="E57" s="139"/>
      <c r="F57" s="139"/>
      <c r="G57" s="8"/>
      <c r="H57" s="88"/>
      <c r="I57" s="136">
        <f>I58</f>
        <v>182.19</v>
      </c>
      <c r="J57" s="136">
        <f t="shared" si="12"/>
        <v>0</v>
      </c>
      <c r="K57" s="136">
        <f t="shared" si="12"/>
        <v>0</v>
      </c>
    </row>
    <row r="58" spans="1:12" ht="47.25">
      <c r="A58" s="95" t="s">
        <v>166</v>
      </c>
      <c r="B58" s="130" t="s">
        <v>27</v>
      </c>
      <c r="C58" s="130" t="s">
        <v>29</v>
      </c>
      <c r="D58" s="130" t="s">
        <v>47</v>
      </c>
      <c r="E58" s="8"/>
      <c r="F58" s="8"/>
      <c r="G58" s="8"/>
      <c r="H58" s="88"/>
      <c r="I58" s="64">
        <f>I59</f>
        <v>182.19</v>
      </c>
      <c r="J58" s="64">
        <f t="shared" si="12"/>
        <v>0</v>
      </c>
      <c r="K58" s="64">
        <f t="shared" si="12"/>
        <v>0</v>
      </c>
    </row>
    <row r="59" spans="1:12" ht="47.25">
      <c r="A59" s="149" t="s">
        <v>167</v>
      </c>
      <c r="B59" s="130" t="s">
        <v>27</v>
      </c>
      <c r="C59" s="130" t="s">
        <v>29</v>
      </c>
      <c r="D59" s="130" t="s">
        <v>47</v>
      </c>
      <c r="E59" s="8" t="s">
        <v>22</v>
      </c>
      <c r="F59" s="8"/>
      <c r="G59" s="8"/>
      <c r="H59" s="88"/>
      <c r="I59" s="64">
        <f>I60+I63+I66</f>
        <v>182.19</v>
      </c>
      <c r="J59" s="64">
        <f t="shared" si="12"/>
        <v>0</v>
      </c>
      <c r="K59" s="64">
        <f t="shared" si="12"/>
        <v>0</v>
      </c>
    </row>
    <row r="60" spans="1:12">
      <c r="A60" s="96" t="s">
        <v>53</v>
      </c>
      <c r="B60" s="130" t="s">
        <v>27</v>
      </c>
      <c r="C60" s="130" t="s">
        <v>29</v>
      </c>
      <c r="D60" s="130" t="s">
        <v>47</v>
      </c>
      <c r="E60" s="8" t="s">
        <v>22</v>
      </c>
      <c r="F60" s="8" t="s">
        <v>35</v>
      </c>
      <c r="G60" s="8" t="s">
        <v>54</v>
      </c>
      <c r="H60" s="88"/>
      <c r="I60" s="64">
        <f>I61</f>
        <v>150</v>
      </c>
      <c r="J60" s="64">
        <f t="shared" si="12"/>
        <v>0</v>
      </c>
      <c r="K60" s="64">
        <f t="shared" si="12"/>
        <v>0</v>
      </c>
    </row>
    <row r="61" spans="1:12" ht="31.5">
      <c r="A61" s="96" t="s">
        <v>105</v>
      </c>
      <c r="B61" s="130" t="s">
        <v>27</v>
      </c>
      <c r="C61" s="130" t="s">
        <v>29</v>
      </c>
      <c r="D61" s="130" t="s">
        <v>47</v>
      </c>
      <c r="E61" s="8" t="s">
        <v>22</v>
      </c>
      <c r="F61" s="8" t="s">
        <v>35</v>
      </c>
      <c r="G61" s="8" t="s">
        <v>54</v>
      </c>
      <c r="H61" s="88" t="s">
        <v>107</v>
      </c>
      <c r="I61" s="64">
        <f>I62</f>
        <v>150</v>
      </c>
      <c r="J61" s="64">
        <f t="shared" si="12"/>
        <v>0</v>
      </c>
      <c r="K61" s="64">
        <f t="shared" si="12"/>
        <v>0</v>
      </c>
    </row>
    <row r="62" spans="1:12" ht="31.5">
      <c r="A62" s="96" t="s">
        <v>106</v>
      </c>
      <c r="B62" s="130" t="s">
        <v>27</v>
      </c>
      <c r="C62" s="130" t="s">
        <v>29</v>
      </c>
      <c r="D62" s="130" t="s">
        <v>47</v>
      </c>
      <c r="E62" s="8" t="s">
        <v>22</v>
      </c>
      <c r="F62" s="8" t="s">
        <v>35</v>
      </c>
      <c r="G62" s="8" t="s">
        <v>54</v>
      </c>
      <c r="H62" s="88" t="s">
        <v>108</v>
      </c>
      <c r="I62" s="64">
        <f>'Прил 2'!J63</f>
        <v>150</v>
      </c>
      <c r="J62" s="64">
        <f>'Прил 2'!K63</f>
        <v>0</v>
      </c>
      <c r="K62" s="64">
        <f>'Прил 2'!L63</f>
        <v>0</v>
      </c>
    </row>
    <row r="63" spans="1:12" ht="31.5">
      <c r="A63" s="96" t="s">
        <v>168</v>
      </c>
      <c r="B63" s="130" t="s">
        <v>27</v>
      </c>
      <c r="C63" s="130" t="s">
        <v>29</v>
      </c>
      <c r="D63" s="130" t="s">
        <v>47</v>
      </c>
      <c r="E63" s="8" t="s">
        <v>22</v>
      </c>
      <c r="F63" s="8" t="s">
        <v>35</v>
      </c>
      <c r="G63" s="8" t="s">
        <v>45</v>
      </c>
      <c r="H63" s="88"/>
      <c r="I63" s="64">
        <f>I64</f>
        <v>0.32</v>
      </c>
      <c r="J63" s="64">
        <f t="shared" ref="J63:K64" si="13">J64</f>
        <v>0</v>
      </c>
      <c r="K63" s="64">
        <f t="shared" si="13"/>
        <v>0</v>
      </c>
    </row>
    <row r="64" spans="1:12" ht="31.5">
      <c r="A64" s="96" t="s">
        <v>105</v>
      </c>
      <c r="B64" s="130" t="s">
        <v>27</v>
      </c>
      <c r="C64" s="130" t="s">
        <v>29</v>
      </c>
      <c r="D64" s="130" t="s">
        <v>47</v>
      </c>
      <c r="E64" s="8" t="s">
        <v>22</v>
      </c>
      <c r="F64" s="8" t="s">
        <v>35</v>
      </c>
      <c r="G64" s="8" t="s">
        <v>45</v>
      </c>
      <c r="H64" s="88" t="s">
        <v>107</v>
      </c>
      <c r="I64" s="64">
        <f>I65</f>
        <v>0.32</v>
      </c>
      <c r="J64" s="64">
        <f t="shared" si="13"/>
        <v>0</v>
      </c>
      <c r="K64" s="64">
        <f t="shared" si="13"/>
        <v>0</v>
      </c>
    </row>
    <row r="65" spans="1:12" ht="31.5">
      <c r="A65" s="96" t="s">
        <v>106</v>
      </c>
      <c r="B65" s="130" t="s">
        <v>27</v>
      </c>
      <c r="C65" s="130" t="s">
        <v>29</v>
      </c>
      <c r="D65" s="130" t="s">
        <v>47</v>
      </c>
      <c r="E65" s="8" t="s">
        <v>22</v>
      </c>
      <c r="F65" s="8" t="s">
        <v>35</v>
      </c>
      <c r="G65" s="8" t="s">
        <v>45</v>
      </c>
      <c r="H65" s="88" t="s">
        <v>108</v>
      </c>
      <c r="I65" s="64">
        <f>'Прил 2'!J66</f>
        <v>0.32</v>
      </c>
      <c r="J65" s="64">
        <f>'Прил 2'!K66</f>
        <v>0</v>
      </c>
      <c r="K65" s="64">
        <f>'Прил 2'!L66</f>
        <v>0</v>
      </c>
    </row>
    <row r="66" spans="1:12">
      <c r="A66" s="96" t="s">
        <v>222</v>
      </c>
      <c r="B66" s="130" t="s">
        <v>27</v>
      </c>
      <c r="C66" s="130" t="s">
        <v>29</v>
      </c>
      <c r="D66" s="130" t="s">
        <v>47</v>
      </c>
      <c r="E66" s="8" t="s">
        <v>22</v>
      </c>
      <c r="F66" s="8" t="s">
        <v>35</v>
      </c>
      <c r="G66" s="8" t="s">
        <v>223</v>
      </c>
      <c r="H66" s="88"/>
      <c r="I66" s="64">
        <f>I67</f>
        <v>31.87</v>
      </c>
      <c r="J66" s="64">
        <f t="shared" ref="J66:K67" si="14">J67</f>
        <v>0</v>
      </c>
      <c r="K66" s="64">
        <f t="shared" si="14"/>
        <v>0</v>
      </c>
    </row>
    <row r="67" spans="1:12" ht="31.5">
      <c r="A67" s="96" t="s">
        <v>105</v>
      </c>
      <c r="B67" s="130" t="s">
        <v>27</v>
      </c>
      <c r="C67" s="130" t="s">
        <v>29</v>
      </c>
      <c r="D67" s="130" t="s">
        <v>47</v>
      </c>
      <c r="E67" s="8" t="s">
        <v>22</v>
      </c>
      <c r="F67" s="8" t="s">
        <v>35</v>
      </c>
      <c r="G67" s="8" t="s">
        <v>223</v>
      </c>
      <c r="H67" s="88" t="s">
        <v>107</v>
      </c>
      <c r="I67" s="64">
        <f>I68</f>
        <v>31.87</v>
      </c>
      <c r="J67" s="64">
        <f t="shared" si="14"/>
        <v>0</v>
      </c>
      <c r="K67" s="64">
        <f t="shared" si="14"/>
        <v>0</v>
      </c>
    </row>
    <row r="68" spans="1:12" ht="31.5">
      <c r="A68" s="96" t="s">
        <v>106</v>
      </c>
      <c r="B68" s="130" t="s">
        <v>27</v>
      </c>
      <c r="C68" s="130" t="s">
        <v>29</v>
      </c>
      <c r="D68" s="130" t="s">
        <v>47</v>
      </c>
      <c r="E68" s="8" t="s">
        <v>22</v>
      </c>
      <c r="F68" s="8" t="s">
        <v>35</v>
      </c>
      <c r="G68" s="8" t="s">
        <v>223</v>
      </c>
      <c r="H68" s="88" t="s">
        <v>108</v>
      </c>
      <c r="I68" s="64">
        <f>'Прил 2'!J69</f>
        <v>31.87</v>
      </c>
      <c r="J68" s="64">
        <f>'Прил 2'!K69</f>
        <v>0</v>
      </c>
      <c r="K68" s="64">
        <f>'Прил 2'!L69</f>
        <v>0</v>
      </c>
    </row>
    <row r="69" spans="1:12">
      <c r="A69" s="144" t="s">
        <v>58</v>
      </c>
      <c r="B69" s="152" t="s">
        <v>16</v>
      </c>
      <c r="C69" s="152"/>
      <c r="D69" s="139"/>
      <c r="E69" s="139"/>
      <c r="F69" s="139"/>
      <c r="G69" s="139"/>
      <c r="H69" s="139"/>
      <c r="I69" s="136">
        <f t="shared" ref="I69:K76" si="15">I70</f>
        <v>894.4</v>
      </c>
      <c r="J69" s="136">
        <f t="shared" si="15"/>
        <v>534</v>
      </c>
      <c r="K69" s="136">
        <f t="shared" si="15"/>
        <v>566.20000000000005</v>
      </c>
    </row>
    <row r="70" spans="1:12">
      <c r="A70" s="144" t="s">
        <v>59</v>
      </c>
      <c r="B70" s="139" t="s">
        <v>16</v>
      </c>
      <c r="C70" s="139" t="s">
        <v>28</v>
      </c>
      <c r="D70" s="157"/>
      <c r="E70" s="157"/>
      <c r="F70" s="157"/>
      <c r="G70" s="157"/>
      <c r="H70" s="139"/>
      <c r="I70" s="136">
        <f t="shared" si="15"/>
        <v>894.4</v>
      </c>
      <c r="J70" s="136">
        <f t="shared" si="15"/>
        <v>534</v>
      </c>
      <c r="K70" s="136">
        <f t="shared" si="15"/>
        <v>566.20000000000005</v>
      </c>
    </row>
    <row r="71" spans="1:12" ht="47.25">
      <c r="A71" s="95" t="s">
        <v>175</v>
      </c>
      <c r="B71" s="89" t="s">
        <v>16</v>
      </c>
      <c r="C71" s="89" t="s">
        <v>28</v>
      </c>
      <c r="D71" s="89" t="s">
        <v>30</v>
      </c>
      <c r="E71" s="89"/>
      <c r="F71" s="89"/>
      <c r="G71" s="89"/>
      <c r="H71" s="8"/>
      <c r="I71" s="64">
        <f>I75+I72</f>
        <v>894.4</v>
      </c>
      <c r="J71" s="64">
        <f t="shared" ref="J71:K71" si="16">J75+J72</f>
        <v>534</v>
      </c>
      <c r="K71" s="64">
        <f t="shared" si="16"/>
        <v>566.20000000000005</v>
      </c>
      <c r="L71" s="179"/>
    </row>
    <row r="72" spans="1:12" ht="31.5">
      <c r="A72" s="95" t="s">
        <v>228</v>
      </c>
      <c r="B72" s="89" t="s">
        <v>16</v>
      </c>
      <c r="C72" s="89" t="s">
        <v>28</v>
      </c>
      <c r="D72" s="89" t="s">
        <v>30</v>
      </c>
      <c r="E72" s="89" t="s">
        <v>33</v>
      </c>
      <c r="F72" s="89" t="s">
        <v>35</v>
      </c>
      <c r="G72" s="89" t="s">
        <v>229</v>
      </c>
      <c r="H72" s="8"/>
      <c r="I72" s="64">
        <f>I73</f>
        <v>250</v>
      </c>
      <c r="J72" s="64">
        <f t="shared" ref="J72:K73" si="17">J73</f>
        <v>0</v>
      </c>
      <c r="K72" s="64">
        <f t="shared" si="17"/>
        <v>0</v>
      </c>
      <c r="L72" s="179"/>
    </row>
    <row r="73" spans="1:12" ht="31.5">
      <c r="A73" s="96" t="s">
        <v>105</v>
      </c>
      <c r="B73" s="89" t="s">
        <v>16</v>
      </c>
      <c r="C73" s="89" t="s">
        <v>28</v>
      </c>
      <c r="D73" s="89" t="s">
        <v>30</v>
      </c>
      <c r="E73" s="89" t="s">
        <v>33</v>
      </c>
      <c r="F73" s="89" t="s">
        <v>35</v>
      </c>
      <c r="G73" s="89" t="s">
        <v>229</v>
      </c>
      <c r="H73" s="8" t="s">
        <v>107</v>
      </c>
      <c r="I73" s="64">
        <f>I74</f>
        <v>250</v>
      </c>
      <c r="J73" s="64">
        <f t="shared" si="17"/>
        <v>0</v>
      </c>
      <c r="K73" s="64">
        <f t="shared" si="17"/>
        <v>0</v>
      </c>
      <c r="L73" s="179"/>
    </row>
    <row r="74" spans="1:12" ht="31.5">
      <c r="A74" s="96" t="s">
        <v>106</v>
      </c>
      <c r="B74" s="89" t="s">
        <v>16</v>
      </c>
      <c r="C74" s="89" t="s">
        <v>28</v>
      </c>
      <c r="D74" s="89" t="s">
        <v>30</v>
      </c>
      <c r="E74" s="89" t="s">
        <v>33</v>
      </c>
      <c r="F74" s="89" t="s">
        <v>35</v>
      </c>
      <c r="G74" s="89" t="s">
        <v>229</v>
      </c>
      <c r="H74" s="8" t="s">
        <v>108</v>
      </c>
      <c r="I74" s="64">
        <f>'Прил 2'!J75</f>
        <v>250</v>
      </c>
      <c r="J74" s="64">
        <f>'Прил 2'!K75</f>
        <v>0</v>
      </c>
      <c r="K74" s="64">
        <f>'Прил 2'!L75</f>
        <v>0</v>
      </c>
      <c r="L74" s="179"/>
    </row>
    <row r="75" spans="1:12" ht="183" customHeight="1">
      <c r="A75" s="221" t="s">
        <v>183</v>
      </c>
      <c r="B75" s="89" t="s">
        <v>16</v>
      </c>
      <c r="C75" s="89" t="s">
        <v>28</v>
      </c>
      <c r="D75" s="89" t="s">
        <v>30</v>
      </c>
      <c r="E75" s="89" t="s">
        <v>33</v>
      </c>
      <c r="F75" s="89" t="s">
        <v>35</v>
      </c>
      <c r="G75" s="89" t="s">
        <v>60</v>
      </c>
      <c r="H75" s="8"/>
      <c r="I75" s="64">
        <f t="shared" si="15"/>
        <v>644.4</v>
      </c>
      <c r="J75" s="64">
        <f t="shared" si="15"/>
        <v>534</v>
      </c>
      <c r="K75" s="64">
        <f t="shared" si="15"/>
        <v>566.20000000000005</v>
      </c>
      <c r="L75" s="179"/>
    </row>
    <row r="76" spans="1:12" ht="31.5">
      <c r="A76" s="96" t="s">
        <v>105</v>
      </c>
      <c r="B76" s="89" t="s">
        <v>16</v>
      </c>
      <c r="C76" s="89" t="s">
        <v>28</v>
      </c>
      <c r="D76" s="89" t="s">
        <v>30</v>
      </c>
      <c r="E76" s="89" t="s">
        <v>33</v>
      </c>
      <c r="F76" s="89" t="s">
        <v>35</v>
      </c>
      <c r="G76" s="89" t="s">
        <v>60</v>
      </c>
      <c r="H76" s="8" t="s">
        <v>107</v>
      </c>
      <c r="I76" s="64">
        <f t="shared" si="15"/>
        <v>644.4</v>
      </c>
      <c r="J76" s="64">
        <f t="shared" si="15"/>
        <v>534</v>
      </c>
      <c r="K76" s="64">
        <f t="shared" si="15"/>
        <v>566.20000000000005</v>
      </c>
    </row>
    <row r="77" spans="1:12" ht="31.5">
      <c r="A77" s="96" t="s">
        <v>106</v>
      </c>
      <c r="B77" s="89" t="s">
        <v>16</v>
      </c>
      <c r="C77" s="89" t="s">
        <v>28</v>
      </c>
      <c r="D77" s="89" t="s">
        <v>30</v>
      </c>
      <c r="E77" s="89" t="s">
        <v>33</v>
      </c>
      <c r="F77" s="89" t="s">
        <v>35</v>
      </c>
      <c r="G77" s="89" t="s">
        <v>60</v>
      </c>
      <c r="H77" s="8" t="s">
        <v>108</v>
      </c>
      <c r="I77" s="64">
        <f>'Прил 2'!J78</f>
        <v>644.4</v>
      </c>
      <c r="J77" s="64">
        <f>'Прил 2'!K78</f>
        <v>534</v>
      </c>
      <c r="K77" s="64">
        <f>'Прил 2'!L78</f>
        <v>566.20000000000005</v>
      </c>
    </row>
    <row r="78" spans="1:12">
      <c r="A78" s="144" t="s">
        <v>19</v>
      </c>
      <c r="B78" s="139" t="s">
        <v>18</v>
      </c>
      <c r="C78" s="139"/>
      <c r="D78" s="139"/>
      <c r="E78" s="139"/>
      <c r="F78" s="139"/>
      <c r="G78" s="63"/>
      <c r="H78" s="63"/>
      <c r="I78" s="136">
        <f>I79+I85</f>
        <v>825.6024000000001</v>
      </c>
      <c r="J78" s="136">
        <f t="shared" ref="J78:K78" si="18">J79+J85</f>
        <v>54.4</v>
      </c>
      <c r="K78" s="136">
        <f t="shared" si="18"/>
        <v>85</v>
      </c>
    </row>
    <row r="79" spans="1:12">
      <c r="A79" s="144" t="s">
        <v>61</v>
      </c>
      <c r="B79" s="139" t="s">
        <v>18</v>
      </c>
      <c r="C79" s="139" t="s">
        <v>26</v>
      </c>
      <c r="D79" s="139"/>
      <c r="E79" s="139"/>
      <c r="F79" s="139"/>
      <c r="G79" s="135"/>
      <c r="H79" s="135"/>
      <c r="I79" s="136">
        <f>I80</f>
        <v>40.4</v>
      </c>
      <c r="J79" s="136">
        <f t="shared" ref="J79:K81" si="19">J80</f>
        <v>40.4</v>
      </c>
      <c r="K79" s="136">
        <f t="shared" si="19"/>
        <v>40.4</v>
      </c>
    </row>
    <row r="80" spans="1:12" ht="47.25">
      <c r="A80" s="114" t="s">
        <v>166</v>
      </c>
      <c r="B80" s="8" t="s">
        <v>18</v>
      </c>
      <c r="C80" s="8" t="s">
        <v>26</v>
      </c>
      <c r="D80" s="8" t="s">
        <v>47</v>
      </c>
      <c r="E80" s="139"/>
      <c r="F80" s="139"/>
      <c r="G80" s="135"/>
      <c r="H80" s="135"/>
      <c r="I80" s="64">
        <f>I81</f>
        <v>40.4</v>
      </c>
      <c r="J80" s="64">
        <f t="shared" si="19"/>
        <v>40.4</v>
      </c>
      <c r="K80" s="64">
        <f t="shared" si="19"/>
        <v>40.4</v>
      </c>
      <c r="L80" s="175"/>
    </row>
    <row r="81" spans="1:12" ht="47.25">
      <c r="A81" s="114" t="s">
        <v>167</v>
      </c>
      <c r="B81" s="8" t="s">
        <v>18</v>
      </c>
      <c r="C81" s="8" t="s">
        <v>26</v>
      </c>
      <c r="D81" s="8" t="s">
        <v>47</v>
      </c>
      <c r="E81" s="8" t="s">
        <v>22</v>
      </c>
      <c r="F81" s="8"/>
      <c r="G81" s="63"/>
      <c r="H81" s="63"/>
      <c r="I81" s="64">
        <f>I82</f>
        <v>40.4</v>
      </c>
      <c r="J81" s="64">
        <f t="shared" si="19"/>
        <v>40.4</v>
      </c>
      <c r="K81" s="64">
        <f t="shared" si="19"/>
        <v>40.4</v>
      </c>
      <c r="L81" s="175"/>
    </row>
    <row r="82" spans="1:12" ht="80.25" customHeight="1">
      <c r="A82" s="112" t="s">
        <v>184</v>
      </c>
      <c r="B82" s="8" t="s">
        <v>18</v>
      </c>
      <c r="C82" s="8" t="s">
        <v>26</v>
      </c>
      <c r="D82" s="8">
        <v>89</v>
      </c>
      <c r="E82" s="8">
        <v>1</v>
      </c>
      <c r="F82" s="8" t="s">
        <v>35</v>
      </c>
      <c r="G82" s="8" t="s">
        <v>62</v>
      </c>
      <c r="H82" s="88"/>
      <c r="I82" s="64">
        <f>I83</f>
        <v>40.4</v>
      </c>
      <c r="J82" s="64">
        <f t="shared" ref="J82:K83" si="20">J83</f>
        <v>40.4</v>
      </c>
      <c r="K82" s="64">
        <f t="shared" si="20"/>
        <v>40.4</v>
      </c>
      <c r="L82" s="179"/>
    </row>
    <row r="83" spans="1:12" ht="31.5">
      <c r="A83" s="96" t="s">
        <v>105</v>
      </c>
      <c r="B83" s="8" t="s">
        <v>18</v>
      </c>
      <c r="C83" s="8" t="s">
        <v>26</v>
      </c>
      <c r="D83" s="8">
        <v>89</v>
      </c>
      <c r="E83" s="8">
        <v>1</v>
      </c>
      <c r="F83" s="8" t="s">
        <v>35</v>
      </c>
      <c r="G83" s="8" t="s">
        <v>62</v>
      </c>
      <c r="H83" s="88" t="s">
        <v>107</v>
      </c>
      <c r="I83" s="64">
        <f>I84</f>
        <v>40.4</v>
      </c>
      <c r="J83" s="64">
        <f t="shared" si="20"/>
        <v>40.4</v>
      </c>
      <c r="K83" s="64">
        <f t="shared" si="20"/>
        <v>40.4</v>
      </c>
    </row>
    <row r="84" spans="1:12" ht="31.5">
      <c r="A84" s="96" t="s">
        <v>106</v>
      </c>
      <c r="B84" s="8" t="s">
        <v>18</v>
      </c>
      <c r="C84" s="8" t="s">
        <v>26</v>
      </c>
      <c r="D84" s="8">
        <v>89</v>
      </c>
      <c r="E84" s="8">
        <v>1</v>
      </c>
      <c r="F84" s="8" t="s">
        <v>35</v>
      </c>
      <c r="G84" s="8" t="s">
        <v>62</v>
      </c>
      <c r="H84" s="88" t="s">
        <v>108</v>
      </c>
      <c r="I84" s="64">
        <f>'Прил 2'!J85</f>
        <v>40.4</v>
      </c>
      <c r="J84" s="64">
        <f>'Прил 2'!K85</f>
        <v>40.4</v>
      </c>
      <c r="K84" s="64">
        <f>'Прил 2'!L85</f>
        <v>40.4</v>
      </c>
    </row>
    <row r="85" spans="1:12">
      <c r="A85" s="144" t="s">
        <v>63</v>
      </c>
      <c r="B85" s="139" t="s">
        <v>18</v>
      </c>
      <c r="C85" s="139" t="s">
        <v>27</v>
      </c>
      <c r="D85" s="139"/>
      <c r="E85" s="139"/>
      <c r="F85" s="147"/>
      <c r="G85" s="135"/>
      <c r="H85" s="135"/>
      <c r="I85" s="136">
        <f>I86</f>
        <v>785.20240000000013</v>
      </c>
      <c r="J85" s="136">
        <f t="shared" ref="J85:K85" si="21">J86</f>
        <v>14</v>
      </c>
      <c r="K85" s="136">
        <f t="shared" si="21"/>
        <v>44.6</v>
      </c>
    </row>
    <row r="86" spans="1:12" ht="47.25">
      <c r="A86" s="114" t="s">
        <v>166</v>
      </c>
      <c r="B86" s="8" t="s">
        <v>18</v>
      </c>
      <c r="C86" s="8" t="s">
        <v>27</v>
      </c>
      <c r="D86" s="8" t="s">
        <v>47</v>
      </c>
      <c r="E86" s="8"/>
      <c r="F86" s="180"/>
      <c r="G86" s="63"/>
      <c r="H86" s="63"/>
      <c r="I86" s="64">
        <f>I87</f>
        <v>785.20240000000013</v>
      </c>
      <c r="J86" s="64">
        <f t="shared" ref="J86:K86" si="22">J87</f>
        <v>14</v>
      </c>
      <c r="K86" s="64">
        <f t="shared" si="22"/>
        <v>44.6</v>
      </c>
    </row>
    <row r="87" spans="1:12" ht="47.25">
      <c r="A87" s="114" t="s">
        <v>167</v>
      </c>
      <c r="B87" s="8" t="s">
        <v>18</v>
      </c>
      <c r="C87" s="8" t="s">
        <v>27</v>
      </c>
      <c r="D87" s="8" t="s">
        <v>47</v>
      </c>
      <c r="E87" s="121">
        <v>1</v>
      </c>
      <c r="F87" s="180"/>
      <c r="G87" s="63"/>
      <c r="H87" s="63"/>
      <c r="I87" s="64">
        <f>I88+I91</f>
        <v>785.20240000000013</v>
      </c>
      <c r="J87" s="64">
        <f t="shared" ref="J87:K87" si="23">J88+J91</f>
        <v>14</v>
      </c>
      <c r="K87" s="64">
        <f t="shared" si="23"/>
        <v>44.6</v>
      </c>
    </row>
    <row r="88" spans="1:12">
      <c r="A88" s="96" t="s">
        <v>64</v>
      </c>
      <c r="B88" s="8" t="s">
        <v>18</v>
      </c>
      <c r="C88" s="8" t="s">
        <v>27</v>
      </c>
      <c r="D88" s="8" t="s">
        <v>47</v>
      </c>
      <c r="E88" s="121">
        <v>1</v>
      </c>
      <c r="F88" s="89" t="s">
        <v>35</v>
      </c>
      <c r="G88" s="121">
        <v>43010</v>
      </c>
      <c r="H88" s="63"/>
      <c r="I88" s="64">
        <f>I89</f>
        <v>73.7</v>
      </c>
      <c r="J88" s="64">
        <f t="shared" ref="J88:K89" si="24">J89</f>
        <v>12</v>
      </c>
      <c r="K88" s="64">
        <f t="shared" si="24"/>
        <v>39.6</v>
      </c>
    </row>
    <row r="89" spans="1:12" ht="31.5">
      <c r="A89" s="96" t="s">
        <v>105</v>
      </c>
      <c r="B89" s="8" t="s">
        <v>18</v>
      </c>
      <c r="C89" s="8" t="s">
        <v>27</v>
      </c>
      <c r="D89" s="8" t="s">
        <v>47</v>
      </c>
      <c r="E89" s="121">
        <v>1</v>
      </c>
      <c r="F89" s="89" t="s">
        <v>35</v>
      </c>
      <c r="G89" s="121">
        <v>43010</v>
      </c>
      <c r="H89" s="121">
        <v>200</v>
      </c>
      <c r="I89" s="64">
        <f>I90</f>
        <v>73.7</v>
      </c>
      <c r="J89" s="64">
        <f t="shared" si="24"/>
        <v>12</v>
      </c>
      <c r="K89" s="64">
        <f t="shared" si="24"/>
        <v>39.6</v>
      </c>
    </row>
    <row r="90" spans="1:12" ht="31.5">
      <c r="A90" s="96" t="s">
        <v>106</v>
      </c>
      <c r="B90" s="8" t="s">
        <v>18</v>
      </c>
      <c r="C90" s="8" t="s">
        <v>27</v>
      </c>
      <c r="D90" s="8" t="s">
        <v>47</v>
      </c>
      <c r="E90" s="121">
        <v>1</v>
      </c>
      <c r="F90" s="89" t="s">
        <v>35</v>
      </c>
      <c r="G90" s="121">
        <v>43010</v>
      </c>
      <c r="H90" s="121">
        <v>240</v>
      </c>
      <c r="I90" s="64">
        <f>'Прил 2'!J91</f>
        <v>73.7</v>
      </c>
      <c r="J90" s="64">
        <f>'Прил 2'!K91</f>
        <v>12</v>
      </c>
      <c r="K90" s="64">
        <f>'Прил 2'!L91</f>
        <v>39.6</v>
      </c>
    </row>
    <row r="91" spans="1:12">
      <c r="A91" s="96" t="s">
        <v>143</v>
      </c>
      <c r="B91" s="8" t="s">
        <v>18</v>
      </c>
      <c r="C91" s="8" t="s">
        <v>27</v>
      </c>
      <c r="D91" s="8" t="s">
        <v>47</v>
      </c>
      <c r="E91" s="121">
        <v>1</v>
      </c>
      <c r="F91" s="89" t="s">
        <v>35</v>
      </c>
      <c r="G91" s="121">
        <v>43040</v>
      </c>
      <c r="H91" s="63"/>
      <c r="I91" s="64">
        <f>I92</f>
        <v>711.50240000000008</v>
      </c>
      <c r="J91" s="64">
        <f t="shared" ref="J91:K92" si="25">J92</f>
        <v>2</v>
      </c>
      <c r="K91" s="64">
        <f t="shared" si="25"/>
        <v>5</v>
      </c>
    </row>
    <row r="92" spans="1:12" ht="31.5">
      <c r="A92" s="96" t="s">
        <v>105</v>
      </c>
      <c r="B92" s="8" t="s">
        <v>18</v>
      </c>
      <c r="C92" s="8" t="s">
        <v>27</v>
      </c>
      <c r="D92" s="8" t="s">
        <v>47</v>
      </c>
      <c r="E92" s="121">
        <v>1</v>
      </c>
      <c r="F92" s="89" t="s">
        <v>35</v>
      </c>
      <c r="G92" s="121">
        <v>43040</v>
      </c>
      <c r="H92" s="121">
        <v>200</v>
      </c>
      <c r="I92" s="64">
        <f>I93</f>
        <v>711.50240000000008</v>
      </c>
      <c r="J92" s="64">
        <f t="shared" si="25"/>
        <v>2</v>
      </c>
      <c r="K92" s="64">
        <f t="shared" si="25"/>
        <v>5</v>
      </c>
    </row>
    <row r="93" spans="1:12" ht="31.5">
      <c r="A93" s="96" t="s">
        <v>106</v>
      </c>
      <c r="B93" s="8" t="s">
        <v>18</v>
      </c>
      <c r="C93" s="8" t="s">
        <v>27</v>
      </c>
      <c r="D93" s="8" t="s">
        <v>47</v>
      </c>
      <c r="E93" s="121">
        <v>1</v>
      </c>
      <c r="F93" s="89" t="s">
        <v>35</v>
      </c>
      <c r="G93" s="121">
        <v>43040</v>
      </c>
      <c r="H93" s="121">
        <v>240</v>
      </c>
      <c r="I93" s="64">
        <f>'Прил 2'!J94</f>
        <v>711.50240000000008</v>
      </c>
      <c r="J93" s="64">
        <f>'Прил 2'!K94</f>
        <v>2</v>
      </c>
      <c r="K93" s="64">
        <f>'Прил 2'!L94</f>
        <v>5</v>
      </c>
    </row>
    <row r="94" spans="1:12">
      <c r="A94" s="144" t="s">
        <v>65</v>
      </c>
      <c r="B94" s="139" t="s">
        <v>29</v>
      </c>
      <c r="C94" s="139"/>
      <c r="D94" s="141"/>
      <c r="E94" s="139"/>
      <c r="F94" s="139"/>
      <c r="G94" s="139"/>
      <c r="H94" s="153"/>
      <c r="I94" s="136">
        <f t="shared" ref="I94:K99" si="26">I95</f>
        <v>243.5</v>
      </c>
      <c r="J94" s="136">
        <f t="shared" si="26"/>
        <v>210.7</v>
      </c>
      <c r="K94" s="136">
        <f t="shared" si="26"/>
        <v>176.7</v>
      </c>
    </row>
    <row r="95" spans="1:12">
      <c r="A95" s="159" t="s">
        <v>25</v>
      </c>
      <c r="B95" s="139" t="s">
        <v>29</v>
      </c>
      <c r="C95" s="139" t="s">
        <v>15</v>
      </c>
      <c r="D95" s="153"/>
      <c r="E95" s="139"/>
      <c r="F95" s="139"/>
      <c r="G95" s="139"/>
      <c r="H95" s="153"/>
      <c r="I95" s="136">
        <f>I96</f>
        <v>243.5</v>
      </c>
      <c r="J95" s="136">
        <f t="shared" si="26"/>
        <v>210.7</v>
      </c>
      <c r="K95" s="136">
        <f t="shared" si="26"/>
        <v>176.7</v>
      </c>
    </row>
    <row r="96" spans="1:12" ht="47.25">
      <c r="A96" s="114" t="s">
        <v>166</v>
      </c>
      <c r="B96" s="8" t="s">
        <v>29</v>
      </c>
      <c r="C96" s="8" t="s">
        <v>15</v>
      </c>
      <c r="D96" s="8">
        <v>89</v>
      </c>
      <c r="E96" s="8"/>
      <c r="F96" s="8"/>
      <c r="G96" s="8"/>
      <c r="H96" s="88"/>
      <c r="I96" s="64">
        <f>I97</f>
        <v>243.5</v>
      </c>
      <c r="J96" s="64">
        <f t="shared" si="26"/>
        <v>210.7</v>
      </c>
      <c r="K96" s="64">
        <f t="shared" si="26"/>
        <v>176.7</v>
      </c>
      <c r="L96" s="175"/>
    </row>
    <row r="97" spans="1:12" ht="47.25">
      <c r="A97" s="114" t="s">
        <v>167</v>
      </c>
      <c r="B97" s="8" t="s">
        <v>29</v>
      </c>
      <c r="C97" s="8" t="s">
        <v>15</v>
      </c>
      <c r="D97" s="8">
        <v>89</v>
      </c>
      <c r="E97" s="8">
        <v>1</v>
      </c>
      <c r="F97" s="8"/>
      <c r="G97" s="8"/>
      <c r="H97" s="88"/>
      <c r="I97" s="64">
        <f>I98</f>
        <v>243.5</v>
      </c>
      <c r="J97" s="64">
        <f t="shared" si="26"/>
        <v>210.7</v>
      </c>
      <c r="K97" s="64">
        <f t="shared" si="26"/>
        <v>176.7</v>
      </c>
      <c r="L97" s="175"/>
    </row>
    <row r="98" spans="1:12">
      <c r="A98" s="114" t="s">
        <v>100</v>
      </c>
      <c r="B98" s="160" t="s">
        <v>29</v>
      </c>
      <c r="C98" s="160" t="s">
        <v>15</v>
      </c>
      <c r="D98" s="118">
        <v>89</v>
      </c>
      <c r="E98" s="89">
        <v>1</v>
      </c>
      <c r="F98" s="89" t="s">
        <v>35</v>
      </c>
      <c r="G98" s="89" t="s">
        <v>67</v>
      </c>
      <c r="H98" s="118"/>
      <c r="I98" s="64">
        <f t="shared" si="26"/>
        <v>243.5</v>
      </c>
      <c r="J98" s="64">
        <f t="shared" si="26"/>
        <v>210.7</v>
      </c>
      <c r="K98" s="64">
        <f t="shared" si="26"/>
        <v>176.7</v>
      </c>
    </row>
    <row r="99" spans="1:12">
      <c r="A99" s="114" t="s">
        <v>101</v>
      </c>
      <c r="B99" s="160" t="s">
        <v>29</v>
      </c>
      <c r="C99" s="160" t="s">
        <v>15</v>
      </c>
      <c r="D99" s="118">
        <v>89</v>
      </c>
      <c r="E99" s="89">
        <v>1</v>
      </c>
      <c r="F99" s="89" t="s">
        <v>35</v>
      </c>
      <c r="G99" s="89" t="s">
        <v>67</v>
      </c>
      <c r="H99" s="118" t="s">
        <v>103</v>
      </c>
      <c r="I99" s="64">
        <f t="shared" si="26"/>
        <v>243.5</v>
      </c>
      <c r="J99" s="64">
        <f t="shared" si="26"/>
        <v>210.7</v>
      </c>
      <c r="K99" s="64">
        <f t="shared" si="26"/>
        <v>176.7</v>
      </c>
    </row>
    <row r="100" spans="1:12">
      <c r="A100" s="114" t="s">
        <v>102</v>
      </c>
      <c r="B100" s="160" t="s">
        <v>29</v>
      </c>
      <c r="C100" s="160" t="s">
        <v>15</v>
      </c>
      <c r="D100" s="118">
        <v>89</v>
      </c>
      <c r="E100" s="89">
        <v>1</v>
      </c>
      <c r="F100" s="89" t="s">
        <v>35</v>
      </c>
      <c r="G100" s="89" t="s">
        <v>67</v>
      </c>
      <c r="H100" s="118" t="s">
        <v>104</v>
      </c>
      <c r="I100" s="64">
        <f>'Прил 2'!J101</f>
        <v>243.5</v>
      </c>
      <c r="J100" s="64">
        <f>'Прил 2'!K101</f>
        <v>210.7</v>
      </c>
      <c r="K100" s="64">
        <f>'Прил 2'!L101</f>
        <v>176.7</v>
      </c>
    </row>
    <row r="101" spans="1:12">
      <c r="A101" s="140" t="s">
        <v>17</v>
      </c>
      <c r="B101" s="162" t="s">
        <v>30</v>
      </c>
      <c r="C101" s="162"/>
      <c r="D101" s="151"/>
      <c r="E101" s="110"/>
      <c r="F101" s="110"/>
      <c r="G101" s="110"/>
      <c r="H101" s="151"/>
      <c r="I101" s="136">
        <f t="shared" ref="I101:K106" si="27">I102</f>
        <v>16.099999999999994</v>
      </c>
      <c r="J101" s="136">
        <f t="shared" si="27"/>
        <v>3.3</v>
      </c>
      <c r="K101" s="136">
        <f t="shared" si="27"/>
        <v>3.3</v>
      </c>
    </row>
    <row r="102" spans="1:12" ht="31.5">
      <c r="A102" s="140" t="s">
        <v>68</v>
      </c>
      <c r="B102" s="110">
        <v>13</v>
      </c>
      <c r="C102" s="110" t="s">
        <v>15</v>
      </c>
      <c r="D102" s="148"/>
      <c r="E102" s="110"/>
      <c r="F102" s="110"/>
      <c r="G102" s="110"/>
      <c r="H102" s="151"/>
      <c r="I102" s="136">
        <f t="shared" si="27"/>
        <v>16.099999999999994</v>
      </c>
      <c r="J102" s="136">
        <f t="shared" si="27"/>
        <v>3.3</v>
      </c>
      <c r="K102" s="136">
        <f t="shared" si="27"/>
        <v>3.3</v>
      </c>
    </row>
    <row r="103" spans="1:12" ht="47.25">
      <c r="A103" s="114" t="s">
        <v>166</v>
      </c>
      <c r="B103" s="89" t="s">
        <v>30</v>
      </c>
      <c r="C103" s="89" t="s">
        <v>15</v>
      </c>
      <c r="D103" s="8">
        <v>89</v>
      </c>
      <c r="E103" s="8">
        <v>0</v>
      </c>
      <c r="F103" s="89"/>
      <c r="G103" s="89"/>
      <c r="H103" s="118"/>
      <c r="I103" s="64">
        <f t="shared" si="27"/>
        <v>16.099999999999994</v>
      </c>
      <c r="J103" s="64">
        <f t="shared" si="27"/>
        <v>3.3</v>
      </c>
      <c r="K103" s="64">
        <f t="shared" si="27"/>
        <v>3.3</v>
      </c>
    </row>
    <row r="104" spans="1:12" ht="47.25">
      <c r="A104" s="114" t="s">
        <v>167</v>
      </c>
      <c r="B104" s="89" t="s">
        <v>30</v>
      </c>
      <c r="C104" s="89" t="s">
        <v>15</v>
      </c>
      <c r="D104" s="8">
        <v>89</v>
      </c>
      <c r="E104" s="8">
        <v>1</v>
      </c>
      <c r="F104" s="89"/>
      <c r="G104" s="89"/>
      <c r="H104" s="118"/>
      <c r="I104" s="64">
        <f t="shared" si="27"/>
        <v>16.099999999999994</v>
      </c>
      <c r="J104" s="64">
        <f t="shared" si="27"/>
        <v>3.3</v>
      </c>
      <c r="K104" s="64">
        <f t="shared" si="27"/>
        <v>3.3</v>
      </c>
    </row>
    <row r="105" spans="1:12">
      <c r="A105" s="96" t="s">
        <v>69</v>
      </c>
      <c r="B105" s="89">
        <v>13</v>
      </c>
      <c r="C105" s="89" t="s">
        <v>15</v>
      </c>
      <c r="D105" s="91">
        <v>89</v>
      </c>
      <c r="E105" s="89">
        <v>1</v>
      </c>
      <c r="F105" s="89" t="s">
        <v>35</v>
      </c>
      <c r="G105" s="89">
        <v>41240</v>
      </c>
      <c r="H105" s="118"/>
      <c r="I105" s="64">
        <f t="shared" si="27"/>
        <v>16.099999999999994</v>
      </c>
      <c r="J105" s="64">
        <f t="shared" si="27"/>
        <v>3.3</v>
      </c>
      <c r="K105" s="64">
        <f t="shared" si="27"/>
        <v>3.3</v>
      </c>
    </row>
    <row r="106" spans="1:12">
      <c r="A106" s="96" t="s">
        <v>98</v>
      </c>
      <c r="B106" s="89">
        <v>13</v>
      </c>
      <c r="C106" s="89" t="s">
        <v>15</v>
      </c>
      <c r="D106" s="91">
        <v>89</v>
      </c>
      <c r="E106" s="89">
        <v>1</v>
      </c>
      <c r="F106" s="89" t="s">
        <v>35</v>
      </c>
      <c r="G106" s="89" t="s">
        <v>74</v>
      </c>
      <c r="H106" s="118" t="s">
        <v>99</v>
      </c>
      <c r="I106" s="64">
        <f t="shared" si="27"/>
        <v>16.099999999999994</v>
      </c>
      <c r="J106" s="64">
        <f t="shared" si="27"/>
        <v>3.3</v>
      </c>
      <c r="K106" s="64">
        <f t="shared" si="27"/>
        <v>3.3</v>
      </c>
    </row>
    <row r="107" spans="1:12">
      <c r="A107" s="120" t="s">
        <v>70</v>
      </c>
      <c r="B107" s="89">
        <v>13</v>
      </c>
      <c r="C107" s="89" t="s">
        <v>15</v>
      </c>
      <c r="D107" s="91">
        <v>89</v>
      </c>
      <c r="E107" s="89">
        <v>1</v>
      </c>
      <c r="F107" s="89" t="s">
        <v>35</v>
      </c>
      <c r="G107" s="89">
        <v>41240</v>
      </c>
      <c r="H107" s="118">
        <v>730</v>
      </c>
      <c r="I107" s="64">
        <f>'Прил 2'!J108</f>
        <v>16.099999999999994</v>
      </c>
      <c r="J107" s="64">
        <f>'Прил 2'!K108</f>
        <v>3.3</v>
      </c>
      <c r="K107" s="64">
        <f>'Прил 2'!L108</f>
        <v>3.3</v>
      </c>
    </row>
    <row r="108" spans="1:12">
      <c r="A108" s="120" t="s">
        <v>185</v>
      </c>
      <c r="B108" s="89" t="s">
        <v>177</v>
      </c>
      <c r="C108" s="89"/>
      <c r="D108" s="91"/>
      <c r="E108" s="89"/>
      <c r="F108" s="89"/>
      <c r="G108" s="89"/>
      <c r="H108" s="118"/>
      <c r="I108" s="64">
        <f t="shared" ref="I108:I113" si="28">I109</f>
        <v>0</v>
      </c>
      <c r="J108" s="64">
        <f t="shared" ref="J108:K112" si="29">J109</f>
        <v>32.799999999999997</v>
      </c>
      <c r="K108" s="64">
        <f t="shared" si="29"/>
        <v>66.8</v>
      </c>
    </row>
    <row r="109" spans="1:12">
      <c r="A109" s="120" t="s">
        <v>185</v>
      </c>
      <c r="B109" s="89" t="s">
        <v>177</v>
      </c>
      <c r="C109" s="89">
        <v>99</v>
      </c>
      <c r="D109" s="91"/>
      <c r="E109" s="89"/>
      <c r="F109" s="89"/>
      <c r="G109" s="89"/>
      <c r="H109" s="118"/>
      <c r="I109" s="64">
        <f t="shared" si="28"/>
        <v>0</v>
      </c>
      <c r="J109" s="64">
        <f t="shared" si="29"/>
        <v>32.799999999999997</v>
      </c>
      <c r="K109" s="64">
        <f t="shared" si="29"/>
        <v>66.8</v>
      </c>
    </row>
    <row r="110" spans="1:12" ht="47.25">
      <c r="A110" s="114" t="s">
        <v>166</v>
      </c>
      <c r="B110" s="89" t="s">
        <v>177</v>
      </c>
      <c r="C110" s="89">
        <v>99</v>
      </c>
      <c r="D110" s="89" t="s">
        <v>47</v>
      </c>
      <c r="E110" s="89" t="s">
        <v>33</v>
      </c>
      <c r="F110" s="89"/>
      <c r="G110" s="89"/>
      <c r="H110" s="118"/>
      <c r="I110" s="64">
        <f t="shared" si="28"/>
        <v>0</v>
      </c>
      <c r="J110" s="64">
        <f t="shared" si="29"/>
        <v>32.799999999999997</v>
      </c>
      <c r="K110" s="64">
        <f t="shared" si="29"/>
        <v>66.8</v>
      </c>
    </row>
    <row r="111" spans="1:12" ht="47.25">
      <c r="A111" s="114" t="s">
        <v>167</v>
      </c>
      <c r="B111" s="89" t="s">
        <v>177</v>
      </c>
      <c r="C111" s="89">
        <v>99</v>
      </c>
      <c r="D111" s="89" t="s">
        <v>47</v>
      </c>
      <c r="E111" s="89" t="s">
        <v>22</v>
      </c>
      <c r="F111" s="89"/>
      <c r="G111" s="89"/>
      <c r="H111" s="118"/>
      <c r="I111" s="64">
        <f t="shared" si="28"/>
        <v>0</v>
      </c>
      <c r="J111" s="64">
        <f t="shared" si="29"/>
        <v>32.799999999999997</v>
      </c>
      <c r="K111" s="64">
        <f t="shared" si="29"/>
        <v>66.8</v>
      </c>
    </row>
    <row r="112" spans="1:12">
      <c r="A112" s="120" t="s">
        <v>185</v>
      </c>
      <c r="B112" s="89" t="s">
        <v>177</v>
      </c>
      <c r="C112" s="89">
        <v>99</v>
      </c>
      <c r="D112" s="89" t="s">
        <v>47</v>
      </c>
      <c r="E112" s="89" t="s">
        <v>22</v>
      </c>
      <c r="F112" s="89" t="s">
        <v>35</v>
      </c>
      <c r="G112" s="89" t="s">
        <v>178</v>
      </c>
      <c r="H112" s="89"/>
      <c r="I112" s="64">
        <f t="shared" si="28"/>
        <v>0</v>
      </c>
      <c r="J112" s="64">
        <f t="shared" si="29"/>
        <v>32.799999999999997</v>
      </c>
      <c r="K112" s="64">
        <f t="shared" si="29"/>
        <v>66.8</v>
      </c>
    </row>
    <row r="113" spans="1:11">
      <c r="A113" s="120" t="s">
        <v>113</v>
      </c>
      <c r="B113" s="89" t="s">
        <v>177</v>
      </c>
      <c r="C113" s="89">
        <v>99</v>
      </c>
      <c r="D113" s="89" t="s">
        <v>47</v>
      </c>
      <c r="E113" s="89" t="s">
        <v>22</v>
      </c>
      <c r="F113" s="89" t="s">
        <v>35</v>
      </c>
      <c r="G113" s="89" t="s">
        <v>178</v>
      </c>
      <c r="H113" s="89" t="s">
        <v>114</v>
      </c>
      <c r="I113" s="158">
        <f t="shared" si="28"/>
        <v>0</v>
      </c>
      <c r="J113" s="158">
        <f>J114</f>
        <v>32.799999999999997</v>
      </c>
      <c r="K113" s="158">
        <f t="shared" ref="K113" si="30">K114</f>
        <v>66.8</v>
      </c>
    </row>
    <row r="114" spans="1:11">
      <c r="A114" s="120" t="s">
        <v>46</v>
      </c>
      <c r="B114" s="89" t="s">
        <v>177</v>
      </c>
      <c r="C114" s="89" t="s">
        <v>177</v>
      </c>
      <c r="D114" s="89" t="s">
        <v>47</v>
      </c>
      <c r="E114" s="89" t="s">
        <v>22</v>
      </c>
      <c r="F114" s="89" t="s">
        <v>35</v>
      </c>
      <c r="G114" s="89" t="s">
        <v>178</v>
      </c>
      <c r="H114" s="89" t="s">
        <v>48</v>
      </c>
      <c r="I114" s="158">
        <f>'Прил 2'!J115</f>
        <v>0</v>
      </c>
      <c r="J114" s="158">
        <f>'Прил 2'!K115</f>
        <v>32.799999999999997</v>
      </c>
      <c r="K114" s="158">
        <f>'Прил 2'!L115</f>
        <v>66.8</v>
      </c>
    </row>
  </sheetData>
  <autoFilter ref="A6:K114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4">
    <cfRule type="expression" dxfId="37" priority="41" stopIfTrue="1">
      <formula>$F34=""</formula>
    </cfRule>
    <cfRule type="expression" dxfId="36" priority="42" stopIfTrue="1">
      <formula>#REF!&lt;&gt;""</formula>
    </cfRule>
    <cfRule type="expression" dxfId="35" priority="43" stopIfTrue="1">
      <formula>AND($G34="",$F34&lt;&gt;"")</formula>
    </cfRule>
  </conditionalFormatting>
  <conditionalFormatting sqref="B54">
    <cfRule type="expression" dxfId="34" priority="38" stopIfTrue="1">
      <formula>$F54=""</formula>
    </cfRule>
    <cfRule type="expression" dxfId="33" priority="40" stopIfTrue="1">
      <formula>AND($G54="",$F54&lt;&gt;"")</formula>
    </cfRule>
  </conditionalFormatting>
  <conditionalFormatting sqref="A32">
    <cfRule type="expression" dxfId="32" priority="35" stopIfTrue="1">
      <formula>$F32=""</formula>
    </cfRule>
    <cfRule type="expression" dxfId="31" priority="36" stopIfTrue="1">
      <formula>#REF!&lt;&gt;""</formula>
    </cfRule>
    <cfRule type="expression" dxfId="30" priority="37" stopIfTrue="1">
      <formula>AND($G32="",$F32&lt;&gt;"")</formula>
    </cfRule>
  </conditionalFormatting>
  <conditionalFormatting sqref="A38">
    <cfRule type="expression" dxfId="29" priority="32" stopIfTrue="1">
      <formula>$F38=""</formula>
    </cfRule>
    <cfRule type="expression" dxfId="28" priority="33" stopIfTrue="1">
      <formula>$H38&lt;&gt;""</formula>
    </cfRule>
    <cfRule type="expression" dxfId="27" priority="34" stopIfTrue="1">
      <formula>AND($G38="",$F38&lt;&gt;"")</formula>
    </cfRule>
  </conditionalFormatting>
  <conditionalFormatting sqref="A88 A91">
    <cfRule type="expression" dxfId="26" priority="29" stopIfTrue="1">
      <formula>$F88=""</formula>
    </cfRule>
    <cfRule type="expression" dxfId="25" priority="31" stopIfTrue="1">
      <formula>AND($G88="",$F88&lt;&gt;"")</formula>
    </cfRule>
  </conditionalFormatting>
  <conditionalFormatting sqref="A91">
    <cfRule type="expression" dxfId="24" priority="26" stopIfTrue="1">
      <formula>$F91=""</formula>
    </cfRule>
    <cfRule type="expression" dxfId="23" priority="28" stopIfTrue="1">
      <formula>AND($G91="",$F91&lt;&gt;"")</formula>
    </cfRule>
  </conditionalFormatting>
  <conditionalFormatting sqref="A32">
    <cfRule type="expression" dxfId="22" priority="23" stopIfTrue="1">
      <formula>$F32=""</formula>
    </cfRule>
    <cfRule type="expression" dxfId="21" priority="24" stopIfTrue="1">
      <formula>#REF!&lt;&gt;""</formula>
    </cfRule>
    <cfRule type="expression" dxfId="20" priority="25" stopIfTrue="1">
      <formula>AND($G32="",$F32&lt;&gt;"")</formula>
    </cfRule>
  </conditionalFormatting>
  <conditionalFormatting sqref="A29">
    <cfRule type="expression" dxfId="19" priority="20" stopIfTrue="1">
      <formula>$F29=""</formula>
    </cfRule>
    <cfRule type="expression" dxfId="18" priority="21" stopIfTrue="1">
      <formula>#REF!&lt;&gt;""</formula>
    </cfRule>
    <cfRule type="expression" dxfId="17" priority="22" stopIfTrue="1">
      <formula>AND($G29="",$F29&lt;&gt;"")</formula>
    </cfRule>
  </conditionalFormatting>
  <conditionalFormatting sqref="F32 E85:E86">
    <cfRule type="expression" dxfId="16" priority="18" stopIfTrue="1">
      <formula>$C32=""</formula>
    </cfRule>
    <cfRule type="expression" dxfId="15" priority="19" stopIfTrue="1">
      <formula>$D32&lt;&gt;""</formula>
    </cfRule>
  </conditionalFormatting>
  <conditionalFormatting sqref="E32">
    <cfRule type="expression" dxfId="14" priority="16" stopIfTrue="1">
      <formula>$C32=""</formula>
    </cfRule>
    <cfRule type="expression" dxfId="13" priority="17" stopIfTrue="1">
      <formula>$D32&lt;&gt;""</formula>
    </cfRule>
  </conditionalFormatting>
  <conditionalFormatting sqref="B38">
    <cfRule type="expression" dxfId="12" priority="13" stopIfTrue="1">
      <formula>$F38=""</formula>
    </cfRule>
    <cfRule type="expression" dxfId="11" priority="14" stopIfTrue="1">
      <formula>#REF!&lt;&gt;""</formula>
    </cfRule>
    <cfRule type="expression" dxfId="10" priority="15" stopIfTrue="1">
      <formula>AND($G38="",$F38&lt;&gt;"")</formula>
    </cfRule>
  </conditionalFormatting>
  <conditionalFormatting sqref="F85:F87">
    <cfRule type="expression" dxfId="9" priority="9" stopIfTrue="1">
      <formula>$C85=""</formula>
    </cfRule>
    <cfRule type="expression" dxfId="8" priority="10" stopIfTrue="1">
      <formula>$D85&lt;&gt;""</formula>
    </cfRule>
  </conditionalFormatting>
  <conditionalFormatting sqref="F85:F87">
    <cfRule type="expression" dxfId="7" priority="5" stopIfTrue="1">
      <formula>$C85=""</formula>
    </cfRule>
    <cfRule type="expression" dxfId="6" priority="6" stopIfTrue="1">
      <formula>$D85&lt;&gt;""</formula>
    </cfRule>
  </conditionalFormatting>
  <conditionalFormatting sqref="F32">
    <cfRule type="expression" dxfId="5" priority="3" stopIfTrue="1">
      <formula>$C32=""</formula>
    </cfRule>
    <cfRule type="expression" dxfId="4" priority="4" stopIfTrue="1">
      <formula>$D32&lt;&gt;""</formula>
    </cfRule>
  </conditionalFormatting>
  <conditionalFormatting sqref="E32">
    <cfRule type="expression" dxfId="3" priority="1" stopIfTrue="1">
      <formula>$C32=""</formula>
    </cfRule>
    <cfRule type="expression" dxfId="2" priority="2" stopIfTrue="1">
      <formula>$D32&lt;&gt;""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42"/>
  <sheetViews>
    <sheetView view="pageBreakPreview" topLeftCell="A19" zoomScaleNormal="100" zoomScaleSheetLayoutView="100" workbookViewId="0">
      <selection activeCell="J57" sqref="J57:L60"/>
    </sheetView>
  </sheetViews>
  <sheetFormatPr defaultColWidth="9.140625" defaultRowHeight="15"/>
  <cols>
    <col min="1" max="1" width="54.85546875" style="85" customWidth="1"/>
    <col min="2" max="8" width="9.140625" style="43"/>
    <col min="9" max="9" width="9.140625" style="43" customWidth="1"/>
    <col min="10" max="10" width="12" style="43" customWidth="1"/>
    <col min="11" max="11" width="11.7109375" style="43" customWidth="1"/>
    <col min="12" max="12" width="14" style="43" customWidth="1"/>
    <col min="13" max="53" width="9.140625" style="1"/>
    <col min="54" max="16384" width="9.140625" style="43"/>
  </cols>
  <sheetData>
    <row r="1" spans="1:53" ht="130.5" customHeight="1">
      <c r="A1" s="97"/>
      <c r="B1" s="98"/>
      <c r="C1" s="99"/>
      <c r="D1" s="99"/>
      <c r="E1" s="99"/>
      <c r="F1" s="99"/>
      <c r="G1" s="99"/>
      <c r="H1" s="99"/>
      <c r="I1" s="223"/>
      <c r="J1" s="257" t="s">
        <v>198</v>
      </c>
      <c r="K1" s="257"/>
      <c r="L1" s="257"/>
    </row>
    <row r="2" spans="1:53" ht="96" customHeight="1">
      <c r="A2" s="273" t="s">
        <v>209</v>
      </c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69"/>
      <c r="N2" s="269"/>
      <c r="O2" s="269"/>
      <c r="P2" s="269"/>
      <c r="Q2" s="269"/>
      <c r="R2" s="269"/>
      <c r="S2" s="269"/>
      <c r="T2" s="269"/>
    </row>
    <row r="3" spans="1:53" ht="15.75">
      <c r="A3" s="272"/>
      <c r="B3" s="272"/>
      <c r="C3" s="272"/>
      <c r="D3" s="272"/>
      <c r="E3" s="272"/>
      <c r="F3" s="272"/>
      <c r="G3" s="272"/>
      <c r="H3" s="272"/>
      <c r="I3" s="272"/>
      <c r="J3" s="272"/>
      <c r="K3" s="59"/>
      <c r="L3" s="127" t="s">
        <v>207</v>
      </c>
    </row>
    <row r="4" spans="1:53" ht="15.75">
      <c r="A4" s="265" t="s">
        <v>11</v>
      </c>
      <c r="B4" s="265" t="s">
        <v>202</v>
      </c>
      <c r="C4" s="265"/>
      <c r="D4" s="265"/>
      <c r="E4" s="265"/>
      <c r="F4" s="265" t="s">
        <v>13</v>
      </c>
      <c r="G4" s="265" t="s">
        <v>12</v>
      </c>
      <c r="H4" s="265" t="s">
        <v>201</v>
      </c>
      <c r="I4" s="265" t="s">
        <v>20</v>
      </c>
      <c r="J4" s="265" t="s">
        <v>71</v>
      </c>
      <c r="K4" s="265"/>
      <c r="L4" s="265"/>
    </row>
    <row r="5" spans="1:53" ht="19.899999999999999" customHeight="1">
      <c r="A5" s="265" t="s">
        <v>204</v>
      </c>
      <c r="B5" s="265" t="s">
        <v>204</v>
      </c>
      <c r="C5" s="265"/>
      <c r="D5" s="265"/>
      <c r="E5" s="265"/>
      <c r="F5" s="265" t="s">
        <v>204</v>
      </c>
      <c r="G5" s="265" t="s">
        <v>204</v>
      </c>
      <c r="H5" s="265" t="s">
        <v>204</v>
      </c>
      <c r="I5" s="265" t="s">
        <v>204</v>
      </c>
      <c r="J5" s="237" t="s">
        <v>142</v>
      </c>
      <c r="K5" s="237" t="s">
        <v>180</v>
      </c>
      <c r="L5" s="237" t="s">
        <v>196</v>
      </c>
    </row>
    <row r="6" spans="1:53" s="65" customFormat="1" ht="15.75">
      <c r="A6" s="101">
        <v>1</v>
      </c>
      <c r="B6" s="102">
        <v>2</v>
      </c>
      <c r="C6" s="102">
        <v>3</v>
      </c>
      <c r="D6" s="102">
        <v>4</v>
      </c>
      <c r="E6" s="103">
        <v>5</v>
      </c>
      <c r="F6" s="102">
        <v>6</v>
      </c>
      <c r="G6" s="104">
        <v>7</v>
      </c>
      <c r="H6" s="102">
        <v>8</v>
      </c>
      <c r="I6" s="102">
        <v>9</v>
      </c>
      <c r="J6" s="105" t="s">
        <v>29</v>
      </c>
      <c r="K6" s="105" t="s">
        <v>44</v>
      </c>
      <c r="L6" s="106" t="s">
        <v>145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7" customFormat="1" ht="19.899999999999999" customHeight="1">
      <c r="A7" s="107" t="s">
        <v>21</v>
      </c>
      <c r="B7" s="108"/>
      <c r="C7" s="108"/>
      <c r="D7" s="108"/>
      <c r="E7" s="109"/>
      <c r="F7" s="110"/>
      <c r="G7" s="111"/>
      <c r="H7" s="108"/>
      <c r="I7" s="108"/>
      <c r="J7" s="220">
        <f>J35+J65+J8+J15+J22</f>
        <v>4376.4723999999997</v>
      </c>
      <c r="K7" s="220">
        <f>K35+K65+K8+K15+K22</f>
        <v>1306.8</v>
      </c>
      <c r="L7" s="220">
        <f>L35+L65+L8+L15+L22</f>
        <v>1299.2</v>
      </c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</row>
    <row r="8" spans="1:53" s="67" customFormat="1" ht="39.75" customHeight="1">
      <c r="A8" s="112" t="s">
        <v>173</v>
      </c>
      <c r="B8" s="89" t="s">
        <v>15</v>
      </c>
      <c r="C8" s="89"/>
      <c r="D8" s="89"/>
      <c r="E8" s="89"/>
      <c r="F8" s="89"/>
      <c r="G8" s="89"/>
      <c r="H8" s="89"/>
      <c r="I8" s="89"/>
      <c r="J8" s="64">
        <f t="shared" ref="J8:J13" si="0">J9</f>
        <v>1</v>
      </c>
      <c r="K8" s="64">
        <f t="shared" ref="K8:L13" si="1">K9</f>
        <v>0</v>
      </c>
      <c r="L8" s="64">
        <f t="shared" si="1"/>
        <v>0</v>
      </c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</row>
    <row r="9" spans="1:53" s="67" customFormat="1" ht="34.5" customHeight="1">
      <c r="A9" s="112" t="s">
        <v>50</v>
      </c>
      <c r="B9" s="89" t="s">
        <v>15</v>
      </c>
      <c r="C9" s="89" t="s">
        <v>33</v>
      </c>
      <c r="D9" s="89" t="s">
        <v>35</v>
      </c>
      <c r="E9" s="89" t="s">
        <v>51</v>
      </c>
      <c r="F9" s="89"/>
      <c r="G9" s="89"/>
      <c r="H9" s="89"/>
      <c r="I9" s="89"/>
      <c r="J9" s="64">
        <f t="shared" si="0"/>
        <v>1</v>
      </c>
      <c r="K9" s="64">
        <f t="shared" si="1"/>
        <v>0</v>
      </c>
      <c r="L9" s="64">
        <f t="shared" si="1"/>
        <v>0</v>
      </c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</row>
    <row r="10" spans="1:53" s="67" customFormat="1" ht="19.899999999999999" customHeight="1">
      <c r="A10" s="96" t="s">
        <v>105</v>
      </c>
      <c r="B10" s="89" t="s">
        <v>15</v>
      </c>
      <c r="C10" s="89" t="s">
        <v>33</v>
      </c>
      <c r="D10" s="89" t="s">
        <v>35</v>
      </c>
      <c r="E10" s="89" t="s">
        <v>51</v>
      </c>
      <c r="F10" s="89" t="s">
        <v>107</v>
      </c>
      <c r="G10" s="89"/>
      <c r="H10" s="89"/>
      <c r="I10" s="89"/>
      <c r="J10" s="64">
        <f t="shared" si="0"/>
        <v>1</v>
      </c>
      <c r="K10" s="64">
        <f t="shared" si="1"/>
        <v>0</v>
      </c>
      <c r="L10" s="64">
        <f t="shared" si="1"/>
        <v>0</v>
      </c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</row>
    <row r="11" spans="1:53" s="67" customFormat="1" ht="37.5" customHeight="1">
      <c r="A11" s="96" t="s">
        <v>106</v>
      </c>
      <c r="B11" s="89" t="s">
        <v>15</v>
      </c>
      <c r="C11" s="89" t="s">
        <v>33</v>
      </c>
      <c r="D11" s="89" t="s">
        <v>35</v>
      </c>
      <c r="E11" s="89" t="s">
        <v>51</v>
      </c>
      <c r="F11" s="89" t="s">
        <v>108</v>
      </c>
      <c r="G11" s="89"/>
      <c r="H11" s="89"/>
      <c r="I11" s="89"/>
      <c r="J11" s="64">
        <f t="shared" si="0"/>
        <v>1</v>
      </c>
      <c r="K11" s="64">
        <f t="shared" si="1"/>
        <v>0</v>
      </c>
      <c r="L11" s="64">
        <f t="shared" si="1"/>
        <v>0</v>
      </c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</row>
    <row r="12" spans="1:53" s="67" customFormat="1" ht="19.899999999999999" customHeight="1">
      <c r="A12" s="113" t="s">
        <v>14</v>
      </c>
      <c r="B12" s="89" t="s">
        <v>15</v>
      </c>
      <c r="C12" s="89" t="s">
        <v>33</v>
      </c>
      <c r="D12" s="89" t="s">
        <v>35</v>
      </c>
      <c r="E12" s="89" t="s">
        <v>51</v>
      </c>
      <c r="F12" s="89" t="s">
        <v>108</v>
      </c>
      <c r="G12" s="89" t="s">
        <v>15</v>
      </c>
      <c r="H12" s="89"/>
      <c r="I12" s="89"/>
      <c r="J12" s="64">
        <f t="shared" si="0"/>
        <v>1</v>
      </c>
      <c r="K12" s="64">
        <f t="shared" si="1"/>
        <v>0</v>
      </c>
      <c r="L12" s="64">
        <f t="shared" si="1"/>
        <v>0</v>
      </c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</row>
    <row r="13" spans="1:53" s="67" customFormat="1" ht="19.899999999999999" customHeight="1">
      <c r="A13" s="113" t="s">
        <v>49</v>
      </c>
      <c r="B13" s="89" t="s">
        <v>15</v>
      </c>
      <c r="C13" s="89" t="s">
        <v>33</v>
      </c>
      <c r="D13" s="89" t="s">
        <v>35</v>
      </c>
      <c r="E13" s="89" t="s">
        <v>51</v>
      </c>
      <c r="F13" s="89" t="s">
        <v>108</v>
      </c>
      <c r="G13" s="89" t="s">
        <v>15</v>
      </c>
      <c r="H13" s="89" t="s">
        <v>30</v>
      </c>
      <c r="I13" s="89"/>
      <c r="J13" s="64">
        <f t="shared" si="0"/>
        <v>1</v>
      </c>
      <c r="K13" s="64">
        <f t="shared" si="1"/>
        <v>0</v>
      </c>
      <c r="L13" s="64">
        <f t="shared" si="1"/>
        <v>0</v>
      </c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</row>
    <row r="14" spans="1:53" s="67" customFormat="1" ht="51.75" customHeight="1">
      <c r="A14" s="72" t="s">
        <v>163</v>
      </c>
      <c r="B14" s="21" t="s">
        <v>15</v>
      </c>
      <c r="C14" s="13" t="s">
        <v>33</v>
      </c>
      <c r="D14" s="4" t="s">
        <v>35</v>
      </c>
      <c r="E14" s="73" t="s">
        <v>51</v>
      </c>
      <c r="F14" s="13" t="s">
        <v>108</v>
      </c>
      <c r="G14" s="74" t="s">
        <v>15</v>
      </c>
      <c r="H14" s="5" t="s">
        <v>30</v>
      </c>
      <c r="I14" s="4" t="s">
        <v>171</v>
      </c>
      <c r="J14" s="75">
        <f>'Прил 2'!J43</f>
        <v>1</v>
      </c>
      <c r="K14" s="75">
        <f>'Прил 2'!K43</f>
        <v>0</v>
      </c>
      <c r="L14" s="75">
        <f>'Прил 2'!L43</f>
        <v>0</v>
      </c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</row>
    <row r="15" spans="1:53" s="67" customFormat="1" ht="66.75" customHeight="1">
      <c r="A15" s="7" t="s">
        <v>174</v>
      </c>
      <c r="B15" s="3" t="s">
        <v>52</v>
      </c>
      <c r="C15" s="3"/>
      <c r="D15" s="3"/>
      <c r="E15" s="3"/>
      <c r="F15" s="89"/>
      <c r="G15" s="3"/>
      <c r="H15" s="3"/>
      <c r="I15" s="3"/>
      <c r="J15" s="36">
        <f t="shared" ref="J15:J20" si="2">J16</f>
        <v>0.5</v>
      </c>
      <c r="K15" s="36">
        <f t="shared" ref="K15:L20" si="3">K16</f>
        <v>0</v>
      </c>
      <c r="L15" s="36">
        <f t="shared" si="3"/>
        <v>0</v>
      </c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</row>
    <row r="16" spans="1:53" s="67" customFormat="1" ht="21" customHeight="1">
      <c r="A16" s="32" t="s">
        <v>53</v>
      </c>
      <c r="B16" s="3" t="s">
        <v>52</v>
      </c>
      <c r="C16" s="3" t="s">
        <v>33</v>
      </c>
      <c r="D16" s="3" t="s">
        <v>35</v>
      </c>
      <c r="E16" s="3" t="s">
        <v>54</v>
      </c>
      <c r="F16" s="89"/>
      <c r="G16" s="3"/>
      <c r="H16" s="3"/>
      <c r="I16" s="3"/>
      <c r="J16" s="36">
        <f t="shared" si="2"/>
        <v>0.5</v>
      </c>
      <c r="K16" s="36">
        <f t="shared" si="3"/>
        <v>0</v>
      </c>
      <c r="L16" s="36">
        <f t="shared" si="3"/>
        <v>0</v>
      </c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</row>
    <row r="17" spans="1:53" s="67" customFormat="1" ht="34.5" customHeight="1">
      <c r="A17" s="7" t="s">
        <v>105</v>
      </c>
      <c r="B17" s="3" t="s">
        <v>52</v>
      </c>
      <c r="C17" s="3" t="s">
        <v>33</v>
      </c>
      <c r="D17" s="3" t="s">
        <v>35</v>
      </c>
      <c r="E17" s="3" t="s">
        <v>54</v>
      </c>
      <c r="F17" s="89" t="s">
        <v>107</v>
      </c>
      <c r="G17" s="3"/>
      <c r="H17" s="3"/>
      <c r="I17" s="3"/>
      <c r="J17" s="36">
        <f t="shared" si="2"/>
        <v>0.5</v>
      </c>
      <c r="K17" s="36">
        <f t="shared" si="3"/>
        <v>0</v>
      </c>
      <c r="L17" s="36">
        <f t="shared" si="3"/>
        <v>0</v>
      </c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</row>
    <row r="18" spans="1:53" s="67" customFormat="1" ht="19.899999999999999" customHeight="1">
      <c r="A18" s="7" t="s">
        <v>106</v>
      </c>
      <c r="B18" s="3" t="s">
        <v>52</v>
      </c>
      <c r="C18" s="3" t="s">
        <v>33</v>
      </c>
      <c r="D18" s="3" t="s">
        <v>35</v>
      </c>
      <c r="E18" s="3" t="s">
        <v>54</v>
      </c>
      <c r="F18" s="89" t="s">
        <v>108</v>
      </c>
      <c r="G18" s="3"/>
      <c r="H18" s="3"/>
      <c r="I18" s="3"/>
      <c r="J18" s="36">
        <f t="shared" si="2"/>
        <v>0.5</v>
      </c>
      <c r="K18" s="36">
        <f t="shared" si="3"/>
        <v>0</v>
      </c>
      <c r="L18" s="36">
        <f t="shared" si="3"/>
        <v>0</v>
      </c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</row>
    <row r="19" spans="1:53" s="67" customFormat="1" ht="19.899999999999999" customHeight="1">
      <c r="A19" s="69" t="s">
        <v>14</v>
      </c>
      <c r="B19" s="3" t="s">
        <v>52</v>
      </c>
      <c r="C19" s="3" t="s">
        <v>33</v>
      </c>
      <c r="D19" s="3" t="s">
        <v>35</v>
      </c>
      <c r="E19" s="3" t="s">
        <v>54</v>
      </c>
      <c r="F19" s="89" t="s">
        <v>108</v>
      </c>
      <c r="G19" s="3" t="s">
        <v>15</v>
      </c>
      <c r="H19" s="3"/>
      <c r="I19" s="3"/>
      <c r="J19" s="36">
        <f t="shared" si="2"/>
        <v>0.5</v>
      </c>
      <c r="K19" s="36">
        <f t="shared" si="3"/>
        <v>0</v>
      </c>
      <c r="L19" s="36">
        <f t="shared" si="3"/>
        <v>0</v>
      </c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</row>
    <row r="20" spans="1:53" s="67" customFormat="1" ht="19.899999999999999" customHeight="1">
      <c r="A20" s="94" t="s">
        <v>49</v>
      </c>
      <c r="B20" s="3" t="s">
        <v>52</v>
      </c>
      <c r="C20" s="3" t="s">
        <v>33</v>
      </c>
      <c r="D20" s="3" t="s">
        <v>35</v>
      </c>
      <c r="E20" s="3" t="s">
        <v>54</v>
      </c>
      <c r="F20" s="89" t="s">
        <v>108</v>
      </c>
      <c r="G20" s="3" t="s">
        <v>15</v>
      </c>
      <c r="H20" s="3" t="s">
        <v>30</v>
      </c>
      <c r="I20" s="3"/>
      <c r="J20" s="36">
        <f t="shared" si="2"/>
        <v>0.5</v>
      </c>
      <c r="K20" s="36">
        <f t="shared" si="3"/>
        <v>0</v>
      </c>
      <c r="L20" s="36">
        <f t="shared" si="3"/>
        <v>0</v>
      </c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</row>
    <row r="21" spans="1:53" s="67" customFormat="1" ht="45.75" customHeight="1">
      <c r="A21" s="72" t="s">
        <v>163</v>
      </c>
      <c r="B21" s="21" t="s">
        <v>52</v>
      </c>
      <c r="C21" s="13" t="s">
        <v>33</v>
      </c>
      <c r="D21" s="4" t="s">
        <v>35</v>
      </c>
      <c r="E21" s="73" t="s">
        <v>54</v>
      </c>
      <c r="F21" s="13" t="s">
        <v>108</v>
      </c>
      <c r="G21" s="74" t="s">
        <v>15</v>
      </c>
      <c r="H21" s="5" t="s">
        <v>30</v>
      </c>
      <c r="I21" s="4" t="s">
        <v>171</v>
      </c>
      <c r="J21" s="75">
        <f>'Прил 2'!J47</f>
        <v>0.5</v>
      </c>
      <c r="K21" s="75">
        <f>'Прил 2'!K47</f>
        <v>0</v>
      </c>
      <c r="L21" s="75">
        <f>'Прил 2'!L47</f>
        <v>0</v>
      </c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</row>
    <row r="22" spans="1:53" s="67" customFormat="1" ht="72" customHeight="1">
      <c r="A22" s="95" t="s">
        <v>175</v>
      </c>
      <c r="B22" s="89" t="s">
        <v>30</v>
      </c>
      <c r="C22" s="89"/>
      <c r="D22" s="89"/>
      <c r="E22" s="89"/>
      <c r="F22" s="89"/>
      <c r="G22" s="3"/>
      <c r="H22" s="3"/>
      <c r="I22" s="3"/>
      <c r="J22" s="36">
        <f>J23+J29</f>
        <v>894.4</v>
      </c>
      <c r="K22" s="36">
        <f>K29</f>
        <v>534</v>
      </c>
      <c r="L22" s="36">
        <f>L29</f>
        <v>566.20000000000005</v>
      </c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</row>
    <row r="23" spans="1:53" s="67" customFormat="1" ht="49.5" customHeight="1">
      <c r="A23" s="95" t="s">
        <v>228</v>
      </c>
      <c r="B23" s="89" t="s">
        <v>30</v>
      </c>
      <c r="C23" s="89" t="s">
        <v>33</v>
      </c>
      <c r="D23" s="89" t="s">
        <v>35</v>
      </c>
      <c r="E23" s="91" t="s">
        <v>229</v>
      </c>
      <c r="F23" s="89"/>
      <c r="G23" s="18"/>
      <c r="H23" s="3"/>
      <c r="I23" s="3"/>
      <c r="J23" s="36">
        <f>J24</f>
        <v>250</v>
      </c>
      <c r="K23" s="36">
        <f t="shared" ref="K23:L27" si="4">K24</f>
        <v>0</v>
      </c>
      <c r="L23" s="36">
        <f t="shared" si="4"/>
        <v>0</v>
      </c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</row>
    <row r="24" spans="1:53" s="67" customFormat="1" ht="34.5" customHeight="1">
      <c r="A24" s="96" t="s">
        <v>106</v>
      </c>
      <c r="B24" s="89" t="s">
        <v>30</v>
      </c>
      <c r="C24" s="89" t="s">
        <v>33</v>
      </c>
      <c r="D24" s="89" t="s">
        <v>35</v>
      </c>
      <c r="E24" s="91" t="s">
        <v>229</v>
      </c>
      <c r="F24" s="89" t="s">
        <v>107</v>
      </c>
      <c r="G24" s="18"/>
      <c r="H24" s="3"/>
      <c r="I24" s="3"/>
      <c r="J24" s="36">
        <f>J25</f>
        <v>250</v>
      </c>
      <c r="K24" s="36">
        <f t="shared" si="4"/>
        <v>0</v>
      </c>
      <c r="L24" s="36">
        <f t="shared" si="4"/>
        <v>0</v>
      </c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</row>
    <row r="25" spans="1:53" s="67" customFormat="1" ht="21.75" customHeight="1">
      <c r="A25" s="96" t="s">
        <v>41</v>
      </c>
      <c r="B25" s="89" t="s">
        <v>30</v>
      </c>
      <c r="C25" s="89" t="s">
        <v>33</v>
      </c>
      <c r="D25" s="89" t="s">
        <v>35</v>
      </c>
      <c r="E25" s="91" t="s">
        <v>229</v>
      </c>
      <c r="F25" s="89" t="s">
        <v>108</v>
      </c>
      <c r="G25" s="18"/>
      <c r="H25" s="3"/>
      <c r="I25" s="3"/>
      <c r="J25" s="36">
        <f>J26</f>
        <v>250</v>
      </c>
      <c r="K25" s="36">
        <f t="shared" si="4"/>
        <v>0</v>
      </c>
      <c r="L25" s="36">
        <f t="shared" si="4"/>
        <v>0</v>
      </c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</row>
    <row r="26" spans="1:53" s="67" customFormat="1" ht="18.75" customHeight="1">
      <c r="A26" s="96" t="s">
        <v>58</v>
      </c>
      <c r="B26" s="89" t="s">
        <v>30</v>
      </c>
      <c r="C26" s="89" t="s">
        <v>33</v>
      </c>
      <c r="D26" s="89" t="s">
        <v>35</v>
      </c>
      <c r="E26" s="91" t="s">
        <v>229</v>
      </c>
      <c r="F26" s="89" t="s">
        <v>108</v>
      </c>
      <c r="G26" s="18" t="s">
        <v>16</v>
      </c>
      <c r="H26" s="3"/>
      <c r="I26" s="3"/>
      <c r="J26" s="36">
        <f>J27</f>
        <v>250</v>
      </c>
      <c r="K26" s="36">
        <f t="shared" si="4"/>
        <v>0</v>
      </c>
      <c r="L26" s="36">
        <f t="shared" si="4"/>
        <v>0</v>
      </c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</row>
    <row r="27" spans="1:53" s="67" customFormat="1" ht="18" customHeight="1">
      <c r="A27" s="96" t="s">
        <v>59</v>
      </c>
      <c r="B27" s="89" t="s">
        <v>30</v>
      </c>
      <c r="C27" s="89" t="s">
        <v>33</v>
      </c>
      <c r="D27" s="89" t="s">
        <v>35</v>
      </c>
      <c r="E27" s="91" t="s">
        <v>229</v>
      </c>
      <c r="F27" s="89" t="s">
        <v>108</v>
      </c>
      <c r="G27" s="18" t="s">
        <v>16</v>
      </c>
      <c r="H27" s="3" t="s">
        <v>28</v>
      </c>
      <c r="I27" s="3"/>
      <c r="J27" s="36">
        <f>J28</f>
        <v>250</v>
      </c>
      <c r="K27" s="36">
        <f t="shared" si="4"/>
        <v>0</v>
      </c>
      <c r="L27" s="36">
        <f t="shared" si="4"/>
        <v>0</v>
      </c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</row>
    <row r="28" spans="1:53" s="67" customFormat="1" ht="54.75" customHeight="1">
      <c r="A28" s="72" t="s">
        <v>163</v>
      </c>
      <c r="B28" s="4" t="s">
        <v>30</v>
      </c>
      <c r="C28" s="13" t="s">
        <v>33</v>
      </c>
      <c r="D28" s="4" t="s">
        <v>35</v>
      </c>
      <c r="E28" s="79" t="s">
        <v>229</v>
      </c>
      <c r="F28" s="13" t="s">
        <v>108</v>
      </c>
      <c r="G28" s="74" t="s">
        <v>16</v>
      </c>
      <c r="H28" s="5" t="s">
        <v>28</v>
      </c>
      <c r="I28" s="4" t="s">
        <v>171</v>
      </c>
      <c r="J28" s="75">
        <f>'Прил 2'!J75</f>
        <v>250</v>
      </c>
      <c r="K28" s="75">
        <f>'Прил 2'!K75</f>
        <v>0</v>
      </c>
      <c r="L28" s="75">
        <f>'Прил 2'!L75</f>
        <v>0</v>
      </c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</row>
    <row r="29" spans="1:53" s="67" customFormat="1" ht="226.5" customHeight="1">
      <c r="A29" s="221" t="s">
        <v>183</v>
      </c>
      <c r="B29" s="89" t="s">
        <v>30</v>
      </c>
      <c r="C29" s="89" t="s">
        <v>33</v>
      </c>
      <c r="D29" s="89" t="s">
        <v>35</v>
      </c>
      <c r="E29" s="91" t="s">
        <v>60</v>
      </c>
      <c r="F29" s="89"/>
      <c r="G29" s="18"/>
      <c r="H29" s="3"/>
      <c r="I29" s="3"/>
      <c r="J29" s="36">
        <f t="shared" ref="J29:J33" si="5">J30</f>
        <v>644.4</v>
      </c>
      <c r="K29" s="36">
        <f t="shared" ref="K29:L33" si="6">K30</f>
        <v>534</v>
      </c>
      <c r="L29" s="36">
        <f t="shared" si="6"/>
        <v>566.20000000000005</v>
      </c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</row>
    <row r="30" spans="1:53" s="67" customFormat="1" ht="19.899999999999999" customHeight="1">
      <c r="A30" s="96" t="s">
        <v>106</v>
      </c>
      <c r="B30" s="89" t="s">
        <v>30</v>
      </c>
      <c r="C30" s="89" t="s">
        <v>33</v>
      </c>
      <c r="D30" s="89" t="s">
        <v>35</v>
      </c>
      <c r="E30" s="91" t="s">
        <v>60</v>
      </c>
      <c r="F30" s="89" t="s">
        <v>107</v>
      </c>
      <c r="G30" s="18"/>
      <c r="H30" s="3"/>
      <c r="I30" s="3"/>
      <c r="J30" s="36">
        <f t="shared" si="5"/>
        <v>644.4</v>
      </c>
      <c r="K30" s="36">
        <f t="shared" si="6"/>
        <v>534</v>
      </c>
      <c r="L30" s="36">
        <f t="shared" si="6"/>
        <v>566.20000000000005</v>
      </c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</row>
    <row r="31" spans="1:53" s="67" customFormat="1" ht="19.899999999999999" customHeight="1">
      <c r="A31" s="96" t="s">
        <v>41</v>
      </c>
      <c r="B31" s="89" t="s">
        <v>30</v>
      </c>
      <c r="C31" s="89" t="s">
        <v>33</v>
      </c>
      <c r="D31" s="89" t="s">
        <v>35</v>
      </c>
      <c r="E31" s="91" t="s">
        <v>60</v>
      </c>
      <c r="F31" s="89" t="s">
        <v>108</v>
      </c>
      <c r="G31" s="18"/>
      <c r="H31" s="3"/>
      <c r="I31" s="3"/>
      <c r="J31" s="36">
        <f t="shared" si="5"/>
        <v>644.4</v>
      </c>
      <c r="K31" s="36">
        <f t="shared" si="6"/>
        <v>534</v>
      </c>
      <c r="L31" s="36">
        <f t="shared" si="6"/>
        <v>566.20000000000005</v>
      </c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</row>
    <row r="32" spans="1:53" s="67" customFormat="1" ht="19.899999999999999" customHeight="1">
      <c r="A32" s="96" t="s">
        <v>58</v>
      </c>
      <c r="B32" s="89" t="s">
        <v>30</v>
      </c>
      <c r="C32" s="89" t="s">
        <v>33</v>
      </c>
      <c r="D32" s="89" t="s">
        <v>35</v>
      </c>
      <c r="E32" s="91" t="s">
        <v>60</v>
      </c>
      <c r="F32" s="89" t="s">
        <v>108</v>
      </c>
      <c r="G32" s="18" t="s">
        <v>16</v>
      </c>
      <c r="H32" s="3"/>
      <c r="I32" s="3"/>
      <c r="J32" s="36">
        <f t="shared" si="5"/>
        <v>644.4</v>
      </c>
      <c r="K32" s="36">
        <f t="shared" si="6"/>
        <v>534</v>
      </c>
      <c r="L32" s="36">
        <f t="shared" si="6"/>
        <v>566.20000000000005</v>
      </c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</row>
    <row r="33" spans="1:53" s="67" customFormat="1" ht="19.899999999999999" customHeight="1">
      <c r="A33" s="96" t="s">
        <v>59</v>
      </c>
      <c r="B33" s="89" t="s">
        <v>30</v>
      </c>
      <c r="C33" s="89" t="s">
        <v>33</v>
      </c>
      <c r="D33" s="89" t="s">
        <v>35</v>
      </c>
      <c r="E33" s="91" t="s">
        <v>60</v>
      </c>
      <c r="F33" s="89" t="s">
        <v>108</v>
      </c>
      <c r="G33" s="18" t="s">
        <v>16</v>
      </c>
      <c r="H33" s="3" t="s">
        <v>28</v>
      </c>
      <c r="I33" s="3"/>
      <c r="J33" s="36">
        <f t="shared" si="5"/>
        <v>644.4</v>
      </c>
      <c r="K33" s="36">
        <f t="shared" si="6"/>
        <v>534</v>
      </c>
      <c r="L33" s="36">
        <f t="shared" si="6"/>
        <v>566.20000000000005</v>
      </c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</row>
    <row r="34" spans="1:53" s="67" customFormat="1" ht="51.75" customHeight="1">
      <c r="A34" s="72" t="s">
        <v>163</v>
      </c>
      <c r="B34" s="4" t="s">
        <v>30</v>
      </c>
      <c r="C34" s="13" t="s">
        <v>33</v>
      </c>
      <c r="D34" s="4" t="s">
        <v>35</v>
      </c>
      <c r="E34" s="79" t="s">
        <v>60</v>
      </c>
      <c r="F34" s="13" t="s">
        <v>108</v>
      </c>
      <c r="G34" s="74" t="s">
        <v>16</v>
      </c>
      <c r="H34" s="5" t="s">
        <v>28</v>
      </c>
      <c r="I34" s="4" t="s">
        <v>171</v>
      </c>
      <c r="J34" s="75">
        <f>'Прил 2'!J78</f>
        <v>644.4</v>
      </c>
      <c r="K34" s="75">
        <f>'Прил 2'!K78</f>
        <v>534</v>
      </c>
      <c r="L34" s="75">
        <f>'Прил 2'!L78</f>
        <v>566.20000000000005</v>
      </c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</row>
    <row r="35" spans="1:53" ht="23.25" customHeight="1">
      <c r="A35" s="114" t="s">
        <v>144</v>
      </c>
      <c r="B35" s="92" t="s">
        <v>32</v>
      </c>
      <c r="C35" s="8"/>
      <c r="D35" s="89"/>
      <c r="E35" s="91"/>
      <c r="F35" s="89"/>
      <c r="G35" s="68"/>
      <c r="H35" s="17"/>
      <c r="I35" s="10"/>
      <c r="J35" s="38">
        <f>J36+J43</f>
        <v>2112.6</v>
      </c>
      <c r="K35" s="38">
        <f>K36+K43</f>
        <v>377.7</v>
      </c>
      <c r="L35" s="38">
        <f>L36+L43</f>
        <v>304.10000000000002</v>
      </c>
      <c r="M35" s="87"/>
      <c r="N35" s="87"/>
      <c r="O35" s="87"/>
    </row>
    <row r="36" spans="1:53" ht="15.75">
      <c r="A36" s="113" t="s">
        <v>138</v>
      </c>
      <c r="B36" s="92">
        <v>65</v>
      </c>
      <c r="C36" s="8">
        <v>1</v>
      </c>
      <c r="D36" s="8"/>
      <c r="E36" s="90"/>
      <c r="F36" s="8"/>
      <c r="G36" s="68"/>
      <c r="H36" s="17"/>
      <c r="I36" s="10"/>
      <c r="J36" s="38">
        <f>J37</f>
        <v>232</v>
      </c>
      <c r="K36" s="38">
        <f t="shared" ref="K36:L36" si="7">K37</f>
        <v>134.29999999999998</v>
      </c>
      <c r="L36" s="38">
        <f t="shared" si="7"/>
        <v>66.900000000000006</v>
      </c>
    </row>
    <row r="37" spans="1:53" ht="31.5">
      <c r="A37" s="113" t="s">
        <v>34</v>
      </c>
      <c r="B37" s="93" t="s">
        <v>32</v>
      </c>
      <c r="C37" s="89" t="s">
        <v>22</v>
      </c>
      <c r="D37" s="89" t="s">
        <v>35</v>
      </c>
      <c r="E37" s="91" t="s">
        <v>36</v>
      </c>
      <c r="F37" s="89"/>
      <c r="G37" s="18"/>
      <c r="H37" s="3"/>
      <c r="I37" s="3"/>
      <c r="J37" s="38">
        <f>J40</f>
        <v>232</v>
      </c>
      <c r="K37" s="38">
        <f>K40</f>
        <v>134.29999999999998</v>
      </c>
      <c r="L37" s="39">
        <f>L40</f>
        <v>66.900000000000006</v>
      </c>
    </row>
    <row r="38" spans="1:53" ht="78.75">
      <c r="A38" s="115" t="s">
        <v>109</v>
      </c>
      <c r="B38" s="92">
        <v>65</v>
      </c>
      <c r="C38" s="8">
        <v>1</v>
      </c>
      <c r="D38" s="89" t="s">
        <v>35</v>
      </c>
      <c r="E38" s="90">
        <v>41150</v>
      </c>
      <c r="F38" s="89" t="s">
        <v>111</v>
      </c>
      <c r="G38" s="3"/>
      <c r="H38" s="3"/>
      <c r="I38" s="3"/>
      <c r="J38" s="38">
        <f>J39</f>
        <v>232</v>
      </c>
      <c r="K38" s="38">
        <f t="shared" ref="K38:L38" si="8">K39</f>
        <v>134.29999999999998</v>
      </c>
      <c r="L38" s="38">
        <f t="shared" si="8"/>
        <v>66.900000000000006</v>
      </c>
    </row>
    <row r="39" spans="1:53" ht="31.5">
      <c r="A39" s="115" t="s">
        <v>110</v>
      </c>
      <c r="B39" s="92">
        <v>65</v>
      </c>
      <c r="C39" s="8">
        <v>1</v>
      </c>
      <c r="D39" s="89" t="s">
        <v>35</v>
      </c>
      <c r="E39" s="90">
        <v>41150</v>
      </c>
      <c r="F39" s="89" t="s">
        <v>112</v>
      </c>
      <c r="G39" s="3"/>
      <c r="H39" s="3"/>
      <c r="I39" s="3"/>
      <c r="J39" s="38">
        <f>J40</f>
        <v>232</v>
      </c>
      <c r="K39" s="38">
        <f t="shared" ref="K39:L39" si="9">K40</f>
        <v>134.29999999999998</v>
      </c>
      <c r="L39" s="38">
        <f t="shared" si="9"/>
        <v>66.900000000000006</v>
      </c>
    </row>
    <row r="40" spans="1:53" ht="15.75">
      <c r="A40" s="113" t="s">
        <v>14</v>
      </c>
      <c r="B40" s="92">
        <v>65</v>
      </c>
      <c r="C40" s="8">
        <v>1</v>
      </c>
      <c r="D40" s="89" t="s">
        <v>35</v>
      </c>
      <c r="E40" s="90">
        <v>41150</v>
      </c>
      <c r="F40" s="8" t="s">
        <v>112</v>
      </c>
      <c r="G40" s="70" t="s">
        <v>15</v>
      </c>
      <c r="H40" s="19"/>
      <c r="I40" s="3"/>
      <c r="J40" s="38">
        <f>J41</f>
        <v>232</v>
      </c>
      <c r="K40" s="38">
        <f t="shared" ref="K40:L41" si="10">K41</f>
        <v>134.29999999999998</v>
      </c>
      <c r="L40" s="39">
        <f t="shared" si="10"/>
        <v>66.900000000000006</v>
      </c>
    </row>
    <row r="41" spans="1:53" ht="47.25">
      <c r="A41" s="113" t="s">
        <v>31</v>
      </c>
      <c r="B41" s="92">
        <v>65</v>
      </c>
      <c r="C41" s="8">
        <v>1</v>
      </c>
      <c r="D41" s="89" t="s">
        <v>35</v>
      </c>
      <c r="E41" s="90">
        <v>41150</v>
      </c>
      <c r="F41" s="8" t="s">
        <v>112</v>
      </c>
      <c r="G41" s="71" t="s">
        <v>15</v>
      </c>
      <c r="H41" s="20" t="s">
        <v>26</v>
      </c>
      <c r="I41" s="3"/>
      <c r="J41" s="38">
        <f>J42</f>
        <v>232</v>
      </c>
      <c r="K41" s="38">
        <f t="shared" si="10"/>
        <v>134.29999999999998</v>
      </c>
      <c r="L41" s="39">
        <f t="shared" si="10"/>
        <v>66.900000000000006</v>
      </c>
    </row>
    <row r="42" spans="1:53" ht="47.25">
      <c r="A42" s="72" t="s">
        <v>163</v>
      </c>
      <c r="B42" s="21">
        <v>65</v>
      </c>
      <c r="C42" s="13">
        <v>1</v>
      </c>
      <c r="D42" s="4" t="s">
        <v>35</v>
      </c>
      <c r="E42" s="73" t="s">
        <v>36</v>
      </c>
      <c r="F42" s="13" t="s">
        <v>112</v>
      </c>
      <c r="G42" s="74" t="s">
        <v>15</v>
      </c>
      <c r="H42" s="5" t="s">
        <v>26</v>
      </c>
      <c r="I42" s="4" t="s">
        <v>171</v>
      </c>
      <c r="J42" s="75">
        <f>'Прил 2'!J15</f>
        <v>232</v>
      </c>
      <c r="K42" s="75">
        <f>'Прил 2'!K15</f>
        <v>134.29999999999998</v>
      </c>
      <c r="L42" s="75">
        <f>'Прил 2'!L15</f>
        <v>66.900000000000006</v>
      </c>
    </row>
    <row r="43" spans="1:53" ht="31.5">
      <c r="A43" s="113" t="s">
        <v>141</v>
      </c>
      <c r="B43" s="88" t="s">
        <v>32</v>
      </c>
      <c r="C43" s="8" t="s">
        <v>23</v>
      </c>
      <c r="D43" s="89"/>
      <c r="E43" s="90"/>
      <c r="F43" s="8"/>
      <c r="G43" s="92"/>
      <c r="H43" s="9"/>
      <c r="I43" s="3"/>
      <c r="J43" s="38">
        <f>J44+J50</f>
        <v>1880.6</v>
      </c>
      <c r="K43" s="38">
        <f t="shared" ref="K43:L43" si="11">K44+K50</f>
        <v>243.4</v>
      </c>
      <c r="L43" s="38">
        <f t="shared" si="11"/>
        <v>237.2</v>
      </c>
    </row>
    <row r="44" spans="1:53" ht="30.75" customHeight="1">
      <c r="A44" s="113" t="s">
        <v>37</v>
      </c>
      <c r="B44" s="88" t="s">
        <v>32</v>
      </c>
      <c r="C44" s="8" t="s">
        <v>23</v>
      </c>
      <c r="D44" s="89" t="s">
        <v>35</v>
      </c>
      <c r="E44" s="90" t="s">
        <v>38</v>
      </c>
      <c r="F44" s="8"/>
      <c r="G44" s="92"/>
      <c r="H44" s="9"/>
      <c r="I44" s="18"/>
      <c r="J44" s="38">
        <f>J45</f>
        <v>944.4</v>
      </c>
      <c r="K44" s="38">
        <f>K47</f>
        <v>204.9</v>
      </c>
      <c r="L44" s="39">
        <f>L47</f>
        <v>200</v>
      </c>
    </row>
    <row r="45" spans="1:53" ht="84" customHeight="1">
      <c r="A45" s="115" t="s">
        <v>109</v>
      </c>
      <c r="B45" s="88" t="s">
        <v>32</v>
      </c>
      <c r="C45" s="8" t="s">
        <v>23</v>
      </c>
      <c r="D45" s="89" t="s">
        <v>35</v>
      </c>
      <c r="E45" s="90" t="s">
        <v>38</v>
      </c>
      <c r="F45" s="8" t="s">
        <v>111</v>
      </c>
      <c r="G45" s="92"/>
      <c r="H45" s="9"/>
      <c r="I45" s="18"/>
      <c r="J45" s="38">
        <f>J46</f>
        <v>944.4</v>
      </c>
      <c r="K45" s="38">
        <f t="shared" ref="K45:L45" si="12">K46</f>
        <v>204.9</v>
      </c>
      <c r="L45" s="38">
        <f t="shared" si="12"/>
        <v>200</v>
      </c>
    </row>
    <row r="46" spans="1:53" ht="30.75" customHeight="1">
      <c r="A46" s="115" t="s">
        <v>110</v>
      </c>
      <c r="B46" s="88" t="s">
        <v>32</v>
      </c>
      <c r="C46" s="8" t="s">
        <v>23</v>
      </c>
      <c r="D46" s="89" t="s">
        <v>35</v>
      </c>
      <c r="E46" s="90" t="s">
        <v>38</v>
      </c>
      <c r="F46" s="8" t="s">
        <v>112</v>
      </c>
      <c r="G46" s="92"/>
      <c r="H46" s="9"/>
      <c r="I46" s="18"/>
      <c r="J46" s="38">
        <f>J47</f>
        <v>944.4</v>
      </c>
      <c r="K46" s="38">
        <f t="shared" ref="K46:L46" si="13">K47</f>
        <v>204.9</v>
      </c>
      <c r="L46" s="38">
        <f t="shared" si="13"/>
        <v>200</v>
      </c>
    </row>
    <row r="47" spans="1:53" ht="15.75">
      <c r="A47" s="113" t="s">
        <v>14</v>
      </c>
      <c r="B47" s="88" t="s">
        <v>32</v>
      </c>
      <c r="C47" s="8" t="s">
        <v>23</v>
      </c>
      <c r="D47" s="89" t="s">
        <v>35</v>
      </c>
      <c r="E47" s="90" t="s">
        <v>38</v>
      </c>
      <c r="F47" s="8" t="s">
        <v>112</v>
      </c>
      <c r="G47" s="92" t="s">
        <v>15</v>
      </c>
      <c r="H47" s="9"/>
      <c r="I47" s="18"/>
      <c r="J47" s="38">
        <f>J48</f>
        <v>944.4</v>
      </c>
      <c r="K47" s="38">
        <f t="shared" ref="K47:L48" si="14">K48</f>
        <v>204.9</v>
      </c>
      <c r="L47" s="39">
        <f t="shared" si="14"/>
        <v>200</v>
      </c>
    </row>
    <row r="48" spans="1:53" ht="63" customHeight="1">
      <c r="A48" s="113" t="s">
        <v>72</v>
      </c>
      <c r="B48" s="88" t="s">
        <v>32</v>
      </c>
      <c r="C48" s="89" t="s">
        <v>23</v>
      </c>
      <c r="D48" s="89" t="s">
        <v>35</v>
      </c>
      <c r="E48" s="91">
        <v>41110</v>
      </c>
      <c r="F48" s="89" t="s">
        <v>112</v>
      </c>
      <c r="G48" s="93" t="s">
        <v>15</v>
      </c>
      <c r="H48" s="12" t="s">
        <v>16</v>
      </c>
      <c r="I48" s="18"/>
      <c r="J48" s="38">
        <f>J49</f>
        <v>944.4</v>
      </c>
      <c r="K48" s="38">
        <f t="shared" si="14"/>
        <v>204.9</v>
      </c>
      <c r="L48" s="39">
        <f t="shared" si="14"/>
        <v>200</v>
      </c>
    </row>
    <row r="49" spans="1:12" ht="47.25">
      <c r="A49" s="72" t="s">
        <v>163</v>
      </c>
      <c r="B49" s="23" t="s">
        <v>32</v>
      </c>
      <c r="C49" s="4" t="s">
        <v>23</v>
      </c>
      <c r="D49" s="4" t="s">
        <v>35</v>
      </c>
      <c r="E49" s="79" t="s">
        <v>38</v>
      </c>
      <c r="F49" s="4" t="s">
        <v>112</v>
      </c>
      <c r="G49" s="21" t="s">
        <v>15</v>
      </c>
      <c r="H49" s="13" t="s">
        <v>16</v>
      </c>
      <c r="I49" s="4" t="s">
        <v>171</v>
      </c>
      <c r="J49" s="75">
        <f>'Прил 2'!J21</f>
        <v>944.4</v>
      </c>
      <c r="K49" s="75">
        <f>'Прил 2'!K21</f>
        <v>204.9</v>
      </c>
      <c r="L49" s="75">
        <f>'Прил 2'!L21</f>
        <v>200</v>
      </c>
    </row>
    <row r="50" spans="1:12" ht="31.5">
      <c r="A50" s="69" t="s">
        <v>39</v>
      </c>
      <c r="B50" s="18" t="s">
        <v>32</v>
      </c>
      <c r="C50" s="3" t="s">
        <v>23</v>
      </c>
      <c r="D50" s="89" t="s">
        <v>35</v>
      </c>
      <c r="E50" s="91" t="s">
        <v>40</v>
      </c>
      <c r="F50" s="89"/>
      <c r="G50" s="92"/>
      <c r="H50" s="9"/>
      <c r="I50" s="18"/>
      <c r="J50" s="38">
        <f>J53+J56</f>
        <v>936.2</v>
      </c>
      <c r="K50" s="38">
        <f t="shared" ref="K50:L50" si="15">K53+K56</f>
        <v>38.5</v>
      </c>
      <c r="L50" s="38">
        <f t="shared" si="15"/>
        <v>37.200000000000003</v>
      </c>
    </row>
    <row r="51" spans="1:12" ht="31.5">
      <c r="A51" s="7" t="s">
        <v>105</v>
      </c>
      <c r="B51" s="22" t="s">
        <v>32</v>
      </c>
      <c r="C51" s="3" t="s">
        <v>23</v>
      </c>
      <c r="D51" s="89" t="s">
        <v>35</v>
      </c>
      <c r="E51" s="91" t="s">
        <v>40</v>
      </c>
      <c r="F51" s="89" t="s">
        <v>107</v>
      </c>
      <c r="G51" s="92"/>
      <c r="H51" s="9"/>
      <c r="I51" s="18"/>
      <c r="J51" s="38">
        <f>J52</f>
        <v>879.7</v>
      </c>
      <c r="K51" s="38">
        <f t="shared" ref="K51:L51" si="16">K52</f>
        <v>26.5</v>
      </c>
      <c r="L51" s="38">
        <f t="shared" si="16"/>
        <v>25.2</v>
      </c>
    </row>
    <row r="52" spans="1:12" ht="47.25">
      <c r="A52" s="7" t="s">
        <v>106</v>
      </c>
      <c r="B52" s="22" t="s">
        <v>32</v>
      </c>
      <c r="C52" s="3" t="s">
        <v>23</v>
      </c>
      <c r="D52" s="89" t="s">
        <v>35</v>
      </c>
      <c r="E52" s="91" t="s">
        <v>40</v>
      </c>
      <c r="F52" s="89" t="s">
        <v>108</v>
      </c>
      <c r="G52" s="92"/>
      <c r="H52" s="9"/>
      <c r="I52" s="18"/>
      <c r="J52" s="38">
        <f>J53</f>
        <v>879.7</v>
      </c>
      <c r="K52" s="38">
        <f t="shared" ref="K52:L52" si="17">K53</f>
        <v>26.5</v>
      </c>
      <c r="L52" s="38">
        <f t="shared" si="17"/>
        <v>25.2</v>
      </c>
    </row>
    <row r="53" spans="1:12" ht="15.75">
      <c r="A53" s="69" t="s">
        <v>14</v>
      </c>
      <c r="B53" s="22" t="s">
        <v>32</v>
      </c>
      <c r="C53" s="3" t="s">
        <v>23</v>
      </c>
      <c r="D53" s="89" t="s">
        <v>35</v>
      </c>
      <c r="E53" s="91" t="s">
        <v>40</v>
      </c>
      <c r="F53" s="89" t="s">
        <v>108</v>
      </c>
      <c r="G53" s="92" t="s">
        <v>15</v>
      </c>
      <c r="H53" s="9"/>
      <c r="I53" s="18"/>
      <c r="J53" s="38">
        <f>J54</f>
        <v>879.7</v>
      </c>
      <c r="K53" s="38">
        <f t="shared" ref="K53:L54" si="18">K54</f>
        <v>26.5</v>
      </c>
      <c r="L53" s="39">
        <f t="shared" si="18"/>
        <v>25.2</v>
      </c>
    </row>
    <row r="54" spans="1:12" ht="69.75" customHeight="1">
      <c r="A54" s="69" t="s">
        <v>72</v>
      </c>
      <c r="B54" s="22" t="s">
        <v>32</v>
      </c>
      <c r="C54" s="3" t="s">
        <v>23</v>
      </c>
      <c r="D54" s="89" t="s">
        <v>35</v>
      </c>
      <c r="E54" s="91" t="s">
        <v>40</v>
      </c>
      <c r="F54" s="89" t="s">
        <v>108</v>
      </c>
      <c r="G54" s="92" t="s">
        <v>15</v>
      </c>
      <c r="H54" s="9" t="s">
        <v>16</v>
      </c>
      <c r="I54" s="18"/>
      <c r="J54" s="38">
        <f>J55</f>
        <v>879.7</v>
      </c>
      <c r="K54" s="38">
        <f t="shared" si="18"/>
        <v>26.5</v>
      </c>
      <c r="L54" s="39">
        <f t="shared" si="18"/>
        <v>25.2</v>
      </c>
    </row>
    <row r="55" spans="1:12" ht="47.25">
      <c r="A55" s="72" t="s">
        <v>163</v>
      </c>
      <c r="B55" s="23" t="s">
        <v>32</v>
      </c>
      <c r="C55" s="4" t="s">
        <v>23</v>
      </c>
      <c r="D55" s="4" t="s">
        <v>35</v>
      </c>
      <c r="E55" s="79" t="s">
        <v>40</v>
      </c>
      <c r="F55" s="4" t="s">
        <v>108</v>
      </c>
      <c r="G55" s="21" t="s">
        <v>15</v>
      </c>
      <c r="H55" s="13" t="s">
        <v>16</v>
      </c>
      <c r="I55" s="4" t="s">
        <v>171</v>
      </c>
      <c r="J55" s="75">
        <f>'Прил 2'!J23</f>
        <v>879.7</v>
      </c>
      <c r="K55" s="75">
        <f>'Прил 2'!K23</f>
        <v>26.5</v>
      </c>
      <c r="L55" s="75">
        <f>'Прил 2'!L23</f>
        <v>25.2</v>
      </c>
    </row>
    <row r="56" spans="1:12" ht="31.5">
      <c r="A56" s="7" t="s">
        <v>105</v>
      </c>
      <c r="B56" s="22" t="s">
        <v>32</v>
      </c>
      <c r="C56" s="3" t="s">
        <v>23</v>
      </c>
      <c r="D56" s="89" t="s">
        <v>35</v>
      </c>
      <c r="E56" s="91" t="s">
        <v>40</v>
      </c>
      <c r="F56" s="89" t="s">
        <v>114</v>
      </c>
      <c r="G56" s="92"/>
      <c r="H56" s="9"/>
      <c r="I56" s="18"/>
      <c r="J56" s="38">
        <f>J57+J61</f>
        <v>56.5</v>
      </c>
      <c r="K56" s="38">
        <f>K61</f>
        <v>12</v>
      </c>
      <c r="L56" s="38">
        <f t="shared" ref="L56" si="19">L61</f>
        <v>12</v>
      </c>
    </row>
    <row r="57" spans="1:12" ht="15.75">
      <c r="A57" s="120" t="s">
        <v>233</v>
      </c>
      <c r="B57" s="22" t="s">
        <v>32</v>
      </c>
      <c r="C57" s="3" t="s">
        <v>23</v>
      </c>
      <c r="D57" s="89" t="s">
        <v>35</v>
      </c>
      <c r="E57" s="91" t="s">
        <v>40</v>
      </c>
      <c r="F57" s="89" t="s">
        <v>232</v>
      </c>
      <c r="G57" s="92"/>
      <c r="H57" s="9"/>
      <c r="I57" s="18"/>
      <c r="J57" s="38">
        <f>J58</f>
        <v>1</v>
      </c>
      <c r="K57" s="38">
        <f t="shared" ref="K57:L59" si="20">K58</f>
        <v>0</v>
      </c>
      <c r="L57" s="38">
        <f t="shared" si="20"/>
        <v>0</v>
      </c>
    </row>
    <row r="58" spans="1:12" ht="15.75">
      <c r="A58" s="69" t="s">
        <v>14</v>
      </c>
      <c r="B58" s="22" t="s">
        <v>32</v>
      </c>
      <c r="C58" s="3" t="s">
        <v>23</v>
      </c>
      <c r="D58" s="89" t="s">
        <v>35</v>
      </c>
      <c r="E58" s="91" t="s">
        <v>40</v>
      </c>
      <c r="F58" s="89" t="s">
        <v>232</v>
      </c>
      <c r="G58" s="92" t="s">
        <v>15</v>
      </c>
      <c r="H58" s="9"/>
      <c r="I58" s="18"/>
      <c r="J58" s="38">
        <f>J59</f>
        <v>1</v>
      </c>
      <c r="K58" s="38">
        <f t="shared" si="20"/>
        <v>0</v>
      </c>
      <c r="L58" s="38">
        <f t="shared" si="20"/>
        <v>0</v>
      </c>
    </row>
    <row r="59" spans="1:12" ht="63">
      <c r="A59" s="69" t="s">
        <v>72</v>
      </c>
      <c r="B59" s="22" t="s">
        <v>32</v>
      </c>
      <c r="C59" s="3" t="s">
        <v>23</v>
      </c>
      <c r="D59" s="89" t="s">
        <v>35</v>
      </c>
      <c r="E59" s="91" t="s">
        <v>40</v>
      </c>
      <c r="F59" s="89" t="s">
        <v>232</v>
      </c>
      <c r="G59" s="92" t="s">
        <v>15</v>
      </c>
      <c r="H59" s="9" t="s">
        <v>16</v>
      </c>
      <c r="I59" s="18"/>
      <c r="J59" s="38">
        <f>J60</f>
        <v>1</v>
      </c>
      <c r="K59" s="38">
        <f t="shared" si="20"/>
        <v>0</v>
      </c>
      <c r="L59" s="38">
        <f t="shared" si="20"/>
        <v>0</v>
      </c>
    </row>
    <row r="60" spans="1:12" ht="47.25">
      <c r="A60" s="72" t="s">
        <v>163</v>
      </c>
      <c r="B60" s="23" t="s">
        <v>32</v>
      </c>
      <c r="C60" s="4" t="s">
        <v>23</v>
      </c>
      <c r="D60" s="4" t="s">
        <v>35</v>
      </c>
      <c r="E60" s="79" t="s">
        <v>40</v>
      </c>
      <c r="F60" s="4" t="s">
        <v>232</v>
      </c>
      <c r="G60" s="21" t="s">
        <v>15</v>
      </c>
      <c r="H60" s="13" t="s">
        <v>16</v>
      </c>
      <c r="I60" s="4" t="s">
        <v>171</v>
      </c>
      <c r="J60" s="75">
        <f>'Прил 2'!J26</f>
        <v>1</v>
      </c>
      <c r="K60" s="75">
        <f>'Прил 2'!K26</f>
        <v>0</v>
      </c>
      <c r="L60" s="75">
        <f>'Прил 2'!L26</f>
        <v>0</v>
      </c>
    </row>
    <row r="61" spans="1:12" ht="47.25">
      <c r="A61" s="7" t="s">
        <v>106</v>
      </c>
      <c r="B61" s="22" t="s">
        <v>32</v>
      </c>
      <c r="C61" s="3" t="s">
        <v>23</v>
      </c>
      <c r="D61" s="89" t="s">
        <v>35</v>
      </c>
      <c r="E61" s="91" t="s">
        <v>40</v>
      </c>
      <c r="F61" s="89" t="s">
        <v>116</v>
      </c>
      <c r="G61" s="92"/>
      <c r="H61" s="9"/>
      <c r="I61" s="18"/>
      <c r="J61" s="38">
        <f>J62</f>
        <v>55.5</v>
      </c>
      <c r="K61" s="38">
        <f>K62</f>
        <v>12</v>
      </c>
      <c r="L61" s="38">
        <f>L62</f>
        <v>12</v>
      </c>
    </row>
    <row r="62" spans="1:12" ht="15.75">
      <c r="A62" s="69" t="s">
        <v>14</v>
      </c>
      <c r="B62" s="22" t="s">
        <v>32</v>
      </c>
      <c r="C62" s="3" t="s">
        <v>23</v>
      </c>
      <c r="D62" s="89" t="s">
        <v>35</v>
      </c>
      <c r="E62" s="91" t="s">
        <v>40</v>
      </c>
      <c r="F62" s="89" t="s">
        <v>116</v>
      </c>
      <c r="G62" s="92" t="s">
        <v>15</v>
      </c>
      <c r="H62" s="9"/>
      <c r="I62" s="18"/>
      <c r="J62" s="38">
        <f>J63</f>
        <v>55.5</v>
      </c>
      <c r="K62" s="38">
        <f t="shared" ref="K62:L63" si="21">K63</f>
        <v>12</v>
      </c>
      <c r="L62" s="39">
        <f t="shared" si="21"/>
        <v>12</v>
      </c>
    </row>
    <row r="63" spans="1:12" ht="69.75" customHeight="1">
      <c r="A63" s="69" t="s">
        <v>72</v>
      </c>
      <c r="B63" s="22" t="s">
        <v>32</v>
      </c>
      <c r="C63" s="3" t="s">
        <v>23</v>
      </c>
      <c r="D63" s="89" t="s">
        <v>35</v>
      </c>
      <c r="E63" s="91" t="s">
        <v>40</v>
      </c>
      <c r="F63" s="89" t="s">
        <v>116</v>
      </c>
      <c r="G63" s="92" t="s">
        <v>15</v>
      </c>
      <c r="H63" s="9" t="s">
        <v>16</v>
      </c>
      <c r="I63" s="18"/>
      <c r="J63" s="38">
        <f>J64</f>
        <v>55.5</v>
      </c>
      <c r="K63" s="38">
        <f t="shared" si="21"/>
        <v>12</v>
      </c>
      <c r="L63" s="39">
        <f t="shared" si="21"/>
        <v>12</v>
      </c>
    </row>
    <row r="64" spans="1:12" ht="47.25">
      <c r="A64" s="72" t="s">
        <v>163</v>
      </c>
      <c r="B64" s="23" t="s">
        <v>32</v>
      </c>
      <c r="C64" s="4" t="s">
        <v>23</v>
      </c>
      <c r="D64" s="4" t="s">
        <v>35</v>
      </c>
      <c r="E64" s="79" t="s">
        <v>40</v>
      </c>
      <c r="F64" s="4" t="s">
        <v>116</v>
      </c>
      <c r="G64" s="21" t="s">
        <v>15</v>
      </c>
      <c r="H64" s="13" t="s">
        <v>16</v>
      </c>
      <c r="I64" s="4" t="s">
        <v>171</v>
      </c>
      <c r="J64" s="75">
        <f>'Прил 2'!J27</f>
        <v>55.5</v>
      </c>
      <c r="K64" s="75">
        <f>'Прил 2'!K25</f>
        <v>12</v>
      </c>
      <c r="L64" s="75">
        <f>'Прил 2'!L25</f>
        <v>12</v>
      </c>
    </row>
    <row r="65" spans="1:53" ht="63">
      <c r="A65" s="114" t="s">
        <v>166</v>
      </c>
      <c r="B65" s="116">
        <v>89</v>
      </c>
      <c r="C65" s="117"/>
      <c r="D65" s="89"/>
      <c r="E65" s="91"/>
      <c r="F65" s="89"/>
      <c r="G65" s="93"/>
      <c r="H65" s="89"/>
      <c r="I65" s="93"/>
      <c r="J65" s="64">
        <f>J66</f>
        <v>1367.9724000000001</v>
      </c>
      <c r="K65" s="64">
        <f t="shared" ref="K65:L65" si="22">K66</f>
        <v>395.1</v>
      </c>
      <c r="L65" s="64">
        <f t="shared" si="22"/>
        <v>428.90000000000003</v>
      </c>
    </row>
    <row r="66" spans="1:53" ht="80.25" customHeight="1">
      <c r="A66" s="114" t="s">
        <v>167</v>
      </c>
      <c r="B66" s="116">
        <v>89</v>
      </c>
      <c r="C66" s="117" t="s">
        <v>22</v>
      </c>
      <c r="D66" s="89"/>
      <c r="E66" s="91"/>
      <c r="F66" s="89"/>
      <c r="G66" s="93"/>
      <c r="H66" s="89"/>
      <c r="I66" s="93"/>
      <c r="J66" s="64">
        <f>J72+J73+J89+J119+J125+J136+J107+J113+J130+J95+J96+J142</f>
        <v>1367.9724000000001</v>
      </c>
      <c r="K66" s="64">
        <f>K72+K83+K89+K119+K125+K136+K107+K113+K130+K95</f>
        <v>395.1</v>
      </c>
      <c r="L66" s="64">
        <f>L72+L83+L89+L119+L125+L136+L107+L113+L130+L95</f>
        <v>428.90000000000003</v>
      </c>
    </row>
    <row r="67" spans="1:53" ht="15.75">
      <c r="A67" s="113" t="s">
        <v>66</v>
      </c>
      <c r="B67" s="118">
        <v>89</v>
      </c>
      <c r="C67" s="89">
        <v>1</v>
      </c>
      <c r="D67" s="89" t="s">
        <v>35</v>
      </c>
      <c r="E67" s="91" t="s">
        <v>67</v>
      </c>
      <c r="F67" s="89"/>
      <c r="G67" s="93"/>
      <c r="H67" s="89"/>
      <c r="I67" s="89"/>
      <c r="J67" s="64">
        <f>J70</f>
        <v>243.5</v>
      </c>
      <c r="K67" s="64">
        <f>K70</f>
        <v>210.7</v>
      </c>
      <c r="L67" s="119">
        <f>L70</f>
        <v>176.7</v>
      </c>
    </row>
    <row r="68" spans="1:53" ht="31.5">
      <c r="A68" s="114" t="s">
        <v>101</v>
      </c>
      <c r="B68" s="118">
        <v>89</v>
      </c>
      <c r="C68" s="89">
        <v>1</v>
      </c>
      <c r="D68" s="89" t="s">
        <v>35</v>
      </c>
      <c r="E68" s="91" t="s">
        <v>67</v>
      </c>
      <c r="F68" s="89" t="s">
        <v>103</v>
      </c>
      <c r="G68" s="93"/>
      <c r="H68" s="89"/>
      <c r="I68" s="89"/>
      <c r="J68" s="64">
        <f>J69</f>
        <v>243.5</v>
      </c>
      <c r="K68" s="64">
        <f t="shared" ref="K68:L68" si="23">K69</f>
        <v>210.7</v>
      </c>
      <c r="L68" s="64">
        <f t="shared" si="23"/>
        <v>176.7</v>
      </c>
    </row>
    <row r="69" spans="1:53" ht="31.5">
      <c r="A69" s="114" t="s">
        <v>102</v>
      </c>
      <c r="B69" s="118">
        <v>89</v>
      </c>
      <c r="C69" s="89">
        <v>1</v>
      </c>
      <c r="D69" s="89" t="s">
        <v>35</v>
      </c>
      <c r="E69" s="91" t="s">
        <v>67</v>
      </c>
      <c r="F69" s="89" t="s">
        <v>104</v>
      </c>
      <c r="G69" s="93"/>
      <c r="H69" s="89"/>
      <c r="I69" s="89"/>
      <c r="J69" s="64">
        <f>J70</f>
        <v>243.5</v>
      </c>
      <c r="K69" s="64">
        <f t="shared" ref="K69:L69" si="24">K70</f>
        <v>210.7</v>
      </c>
      <c r="L69" s="64">
        <f t="shared" si="24"/>
        <v>176.7</v>
      </c>
    </row>
    <row r="70" spans="1:53" ht="15.75">
      <c r="A70" s="113" t="s">
        <v>65</v>
      </c>
      <c r="B70" s="118">
        <v>89</v>
      </c>
      <c r="C70" s="89">
        <v>1</v>
      </c>
      <c r="D70" s="89" t="s">
        <v>35</v>
      </c>
      <c r="E70" s="91" t="s">
        <v>67</v>
      </c>
      <c r="F70" s="89" t="s">
        <v>104</v>
      </c>
      <c r="G70" s="93" t="s">
        <v>29</v>
      </c>
      <c r="H70" s="89"/>
      <c r="I70" s="89"/>
      <c r="J70" s="64">
        <f>J71</f>
        <v>243.5</v>
      </c>
      <c r="K70" s="64">
        <f t="shared" ref="K70:L71" si="25">K71</f>
        <v>210.7</v>
      </c>
      <c r="L70" s="119">
        <f t="shared" si="25"/>
        <v>176.7</v>
      </c>
    </row>
    <row r="71" spans="1:53" ht="15.75">
      <c r="A71" s="113" t="s">
        <v>25</v>
      </c>
      <c r="B71" s="118">
        <v>89</v>
      </c>
      <c r="C71" s="89">
        <v>1</v>
      </c>
      <c r="D71" s="89" t="s">
        <v>35</v>
      </c>
      <c r="E71" s="91" t="s">
        <v>67</v>
      </c>
      <c r="F71" s="89" t="s">
        <v>104</v>
      </c>
      <c r="G71" s="93" t="s">
        <v>29</v>
      </c>
      <c r="H71" s="89" t="s">
        <v>15</v>
      </c>
      <c r="I71" s="89"/>
      <c r="J71" s="64">
        <f>J72</f>
        <v>243.5</v>
      </c>
      <c r="K71" s="64">
        <f t="shared" si="25"/>
        <v>210.7</v>
      </c>
      <c r="L71" s="119">
        <f t="shared" si="25"/>
        <v>176.7</v>
      </c>
    </row>
    <row r="72" spans="1:53" ht="52.15" customHeight="1">
      <c r="A72" s="72" t="s">
        <v>163</v>
      </c>
      <c r="B72" s="27">
        <v>89</v>
      </c>
      <c r="C72" s="4">
        <v>1</v>
      </c>
      <c r="D72" s="4" t="s">
        <v>35</v>
      </c>
      <c r="E72" s="79" t="s">
        <v>67</v>
      </c>
      <c r="F72" s="4" t="s">
        <v>104</v>
      </c>
      <c r="G72" s="24" t="s">
        <v>29</v>
      </c>
      <c r="H72" s="4" t="s">
        <v>15</v>
      </c>
      <c r="I72" s="4" t="s">
        <v>171</v>
      </c>
      <c r="J72" s="75">
        <f>'Прил 2'!J101</f>
        <v>243.5</v>
      </c>
      <c r="K72" s="75">
        <f>'Прил 2'!K101</f>
        <v>210.7</v>
      </c>
      <c r="L72" s="75">
        <f>'Прил 2'!L101</f>
        <v>176.7</v>
      </c>
    </row>
    <row r="73" spans="1:53" ht="52.9" customHeight="1">
      <c r="A73" s="96" t="s">
        <v>168</v>
      </c>
      <c r="B73" s="88">
        <v>89</v>
      </c>
      <c r="C73" s="89" t="s">
        <v>22</v>
      </c>
      <c r="D73" s="89" t="s">
        <v>35</v>
      </c>
      <c r="E73" s="91" t="s">
        <v>45</v>
      </c>
      <c r="F73" s="89"/>
      <c r="G73" s="93"/>
      <c r="H73" s="12"/>
      <c r="I73" s="18"/>
      <c r="J73" s="38">
        <f>J81+J76</f>
        <v>11</v>
      </c>
      <c r="K73" s="38">
        <f>K81</f>
        <v>1</v>
      </c>
      <c r="L73" s="39">
        <f>L81</f>
        <v>1</v>
      </c>
    </row>
    <row r="74" spans="1:53" ht="39" customHeight="1">
      <c r="A74" s="96" t="s">
        <v>105</v>
      </c>
      <c r="B74" s="88">
        <v>89</v>
      </c>
      <c r="C74" s="89" t="s">
        <v>22</v>
      </c>
      <c r="D74" s="89" t="s">
        <v>35</v>
      </c>
      <c r="E74" s="91" t="s">
        <v>45</v>
      </c>
      <c r="F74" s="89" t="s">
        <v>107</v>
      </c>
      <c r="G74" s="93"/>
      <c r="H74" s="12"/>
      <c r="I74" s="18"/>
      <c r="J74" s="38">
        <f>J75</f>
        <v>0.32</v>
      </c>
      <c r="K74" s="38">
        <f t="shared" ref="K74:L77" si="26">K75</f>
        <v>0</v>
      </c>
      <c r="L74" s="38">
        <f t="shared" si="26"/>
        <v>0</v>
      </c>
    </row>
    <row r="75" spans="1:53" ht="36" customHeight="1">
      <c r="A75" s="96" t="s">
        <v>106</v>
      </c>
      <c r="B75" s="88">
        <v>89</v>
      </c>
      <c r="C75" s="89" t="s">
        <v>22</v>
      </c>
      <c r="D75" s="89" t="s">
        <v>35</v>
      </c>
      <c r="E75" s="91" t="s">
        <v>45</v>
      </c>
      <c r="F75" s="89" t="s">
        <v>108</v>
      </c>
      <c r="G75" s="93"/>
      <c r="H75" s="12"/>
      <c r="I75" s="18"/>
      <c r="J75" s="38">
        <f>J76</f>
        <v>0.32</v>
      </c>
      <c r="K75" s="38">
        <f t="shared" si="26"/>
        <v>0</v>
      </c>
      <c r="L75" s="38">
        <f t="shared" si="26"/>
        <v>0</v>
      </c>
    </row>
    <row r="76" spans="1:53" ht="22.5" customHeight="1">
      <c r="A76" s="113" t="s">
        <v>14</v>
      </c>
      <c r="B76" s="88">
        <v>89</v>
      </c>
      <c r="C76" s="89" t="s">
        <v>22</v>
      </c>
      <c r="D76" s="89" t="s">
        <v>35</v>
      </c>
      <c r="E76" s="91" t="s">
        <v>45</v>
      </c>
      <c r="F76" s="89" t="s">
        <v>108</v>
      </c>
      <c r="G76" s="93" t="s">
        <v>15</v>
      </c>
      <c r="H76" s="12"/>
      <c r="I76" s="18"/>
      <c r="J76" s="38">
        <f>J77</f>
        <v>0.32</v>
      </c>
      <c r="K76" s="38">
        <f t="shared" si="26"/>
        <v>0</v>
      </c>
      <c r="L76" s="38">
        <f t="shared" si="26"/>
        <v>0</v>
      </c>
    </row>
    <row r="77" spans="1:53" ht="20.25" customHeight="1">
      <c r="A77" s="113" t="s">
        <v>73</v>
      </c>
      <c r="B77" s="88">
        <v>89</v>
      </c>
      <c r="C77" s="89" t="s">
        <v>22</v>
      </c>
      <c r="D77" s="89" t="s">
        <v>35</v>
      </c>
      <c r="E77" s="91" t="s">
        <v>45</v>
      </c>
      <c r="F77" s="89" t="s">
        <v>108</v>
      </c>
      <c r="G77" s="93" t="s">
        <v>15</v>
      </c>
      <c r="H77" s="12" t="s">
        <v>44</v>
      </c>
      <c r="I77" s="3"/>
      <c r="J77" s="38">
        <f>J78</f>
        <v>0.32</v>
      </c>
      <c r="K77" s="38">
        <f t="shared" si="26"/>
        <v>0</v>
      </c>
      <c r="L77" s="38">
        <f t="shared" si="26"/>
        <v>0</v>
      </c>
    </row>
    <row r="78" spans="1:53" ht="52.9" customHeight="1">
      <c r="A78" s="72" t="s">
        <v>163</v>
      </c>
      <c r="B78" s="23">
        <v>89</v>
      </c>
      <c r="C78" s="4" t="s">
        <v>22</v>
      </c>
      <c r="D78" s="4" t="s">
        <v>35</v>
      </c>
      <c r="E78" s="79" t="s">
        <v>45</v>
      </c>
      <c r="F78" s="4" t="s">
        <v>108</v>
      </c>
      <c r="G78" s="24" t="s">
        <v>15</v>
      </c>
      <c r="H78" s="4" t="s">
        <v>44</v>
      </c>
      <c r="I78" s="4" t="s">
        <v>171</v>
      </c>
      <c r="J78" s="75">
        <f>'Прил 2'!J66</f>
        <v>0.32</v>
      </c>
      <c r="K78" s="75">
        <f>'Прил 2'!K66</f>
        <v>0</v>
      </c>
      <c r="L78" s="75">
        <f>'Прил 2'!L66</f>
        <v>0</v>
      </c>
    </row>
    <row r="79" spans="1:53" s="59" customFormat="1" ht="21.6" customHeight="1">
      <c r="A79" s="120" t="s">
        <v>113</v>
      </c>
      <c r="B79" s="88" t="s">
        <v>47</v>
      </c>
      <c r="C79" s="89" t="s">
        <v>22</v>
      </c>
      <c r="D79" s="89" t="s">
        <v>35</v>
      </c>
      <c r="E79" s="91" t="s">
        <v>45</v>
      </c>
      <c r="F79" s="89" t="s">
        <v>114</v>
      </c>
      <c r="G79" s="93"/>
      <c r="H79" s="3"/>
      <c r="I79" s="18"/>
      <c r="J79" s="36">
        <f>J80</f>
        <v>10.68</v>
      </c>
      <c r="K79" s="36">
        <f t="shared" ref="K79:L79" si="27">K80</f>
        <v>1</v>
      </c>
      <c r="L79" s="36">
        <f t="shared" si="27"/>
        <v>1</v>
      </c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80"/>
      <c r="AO79" s="80"/>
      <c r="AP79" s="80"/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</row>
    <row r="80" spans="1:53" s="59" customFormat="1" ht="22.15" customHeight="1">
      <c r="A80" s="96" t="s">
        <v>46</v>
      </c>
      <c r="B80" s="88" t="s">
        <v>47</v>
      </c>
      <c r="C80" s="89" t="s">
        <v>22</v>
      </c>
      <c r="D80" s="89" t="s">
        <v>35</v>
      </c>
      <c r="E80" s="91" t="s">
        <v>45</v>
      </c>
      <c r="F80" s="89" t="s">
        <v>48</v>
      </c>
      <c r="G80" s="93"/>
      <c r="H80" s="3"/>
      <c r="I80" s="18"/>
      <c r="J80" s="36">
        <f>J81</f>
        <v>10.68</v>
      </c>
      <c r="K80" s="36">
        <f t="shared" ref="K80:L80" si="28">K81</f>
        <v>1</v>
      </c>
      <c r="L80" s="36">
        <f t="shared" si="28"/>
        <v>1</v>
      </c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80"/>
      <c r="AO80" s="80"/>
      <c r="AP80" s="80"/>
      <c r="AQ80" s="80"/>
      <c r="AR80" s="80"/>
      <c r="AS80" s="80"/>
      <c r="AT80" s="80"/>
      <c r="AU80" s="80"/>
      <c r="AV80" s="80"/>
      <c r="AW80" s="80"/>
      <c r="AX80" s="80"/>
      <c r="AY80" s="80"/>
      <c r="AZ80" s="80"/>
      <c r="BA80" s="80"/>
    </row>
    <row r="81" spans="1:12" ht="15.75">
      <c r="A81" s="113" t="s">
        <v>14</v>
      </c>
      <c r="B81" s="88" t="s">
        <v>47</v>
      </c>
      <c r="C81" s="89" t="s">
        <v>22</v>
      </c>
      <c r="D81" s="89" t="s">
        <v>35</v>
      </c>
      <c r="E81" s="91" t="s">
        <v>45</v>
      </c>
      <c r="F81" s="89" t="s">
        <v>48</v>
      </c>
      <c r="G81" s="93" t="s">
        <v>15</v>
      </c>
      <c r="H81" s="12"/>
      <c r="I81" s="18"/>
      <c r="J81" s="38">
        <f>J82</f>
        <v>10.68</v>
      </c>
      <c r="K81" s="38">
        <f t="shared" ref="K81:L82" si="29">K82</f>
        <v>1</v>
      </c>
      <c r="L81" s="39">
        <f t="shared" si="29"/>
        <v>1</v>
      </c>
    </row>
    <row r="82" spans="1:12" ht="15.75">
      <c r="A82" s="113" t="s">
        <v>73</v>
      </c>
      <c r="B82" s="88" t="s">
        <v>47</v>
      </c>
      <c r="C82" s="89" t="s">
        <v>22</v>
      </c>
      <c r="D82" s="89" t="s">
        <v>35</v>
      </c>
      <c r="E82" s="91" t="s">
        <v>45</v>
      </c>
      <c r="F82" s="89" t="s">
        <v>48</v>
      </c>
      <c r="G82" s="93" t="s">
        <v>15</v>
      </c>
      <c r="H82" s="12" t="s">
        <v>44</v>
      </c>
      <c r="I82" s="3"/>
      <c r="J82" s="38">
        <f>J83</f>
        <v>10.68</v>
      </c>
      <c r="K82" s="38">
        <f t="shared" si="29"/>
        <v>1</v>
      </c>
      <c r="L82" s="39">
        <f t="shared" si="29"/>
        <v>1</v>
      </c>
    </row>
    <row r="83" spans="1:12" ht="47.25">
      <c r="A83" s="72" t="s">
        <v>163</v>
      </c>
      <c r="B83" s="28">
        <v>89</v>
      </c>
      <c r="C83" s="15" t="s">
        <v>22</v>
      </c>
      <c r="D83" s="4" t="s">
        <v>35</v>
      </c>
      <c r="E83" s="79" t="s">
        <v>45</v>
      </c>
      <c r="F83" s="4" t="s">
        <v>48</v>
      </c>
      <c r="G83" s="24" t="s">
        <v>15</v>
      </c>
      <c r="H83" s="4" t="s">
        <v>44</v>
      </c>
      <c r="I83" s="4" t="s">
        <v>171</v>
      </c>
      <c r="J83" s="75">
        <f>'Прил 2'!J38</f>
        <v>10.68</v>
      </c>
      <c r="K83" s="75">
        <f>'Прил 2'!K38</f>
        <v>1</v>
      </c>
      <c r="L83" s="75">
        <f>'Прил 2'!L38</f>
        <v>1</v>
      </c>
    </row>
    <row r="84" spans="1:12" ht="15.75">
      <c r="A84" s="69" t="s">
        <v>69</v>
      </c>
      <c r="B84" s="26">
        <v>89</v>
      </c>
      <c r="C84" s="3">
        <v>1</v>
      </c>
      <c r="D84" s="3" t="s">
        <v>35</v>
      </c>
      <c r="E84" s="35">
        <v>41240</v>
      </c>
      <c r="F84" s="89"/>
      <c r="G84" s="78"/>
      <c r="H84" s="12"/>
      <c r="I84" s="12"/>
      <c r="J84" s="38">
        <f>J87</f>
        <v>16.099999999999994</v>
      </c>
      <c r="K84" s="38">
        <f>K87</f>
        <v>3.3</v>
      </c>
      <c r="L84" s="39">
        <f>L87</f>
        <v>3.3</v>
      </c>
    </row>
    <row r="85" spans="1:12" ht="31.5">
      <c r="A85" s="7" t="s">
        <v>98</v>
      </c>
      <c r="B85" s="26">
        <v>89</v>
      </c>
      <c r="C85" s="3">
        <v>1</v>
      </c>
      <c r="D85" s="3" t="s">
        <v>35</v>
      </c>
      <c r="E85" s="35" t="s">
        <v>74</v>
      </c>
      <c r="F85" s="89" t="s">
        <v>99</v>
      </c>
      <c r="G85" s="78"/>
      <c r="H85" s="12"/>
      <c r="I85" s="12"/>
      <c r="J85" s="38">
        <f>J86</f>
        <v>16.099999999999994</v>
      </c>
      <c r="K85" s="38">
        <f t="shared" ref="K85:L85" si="30">K86</f>
        <v>3.3</v>
      </c>
      <c r="L85" s="38">
        <f t="shared" si="30"/>
        <v>3.3</v>
      </c>
    </row>
    <row r="86" spans="1:12" ht="15.75">
      <c r="A86" s="33" t="s">
        <v>70</v>
      </c>
      <c r="B86" s="26">
        <v>89</v>
      </c>
      <c r="C86" s="3">
        <v>1</v>
      </c>
      <c r="D86" s="3" t="s">
        <v>35</v>
      </c>
      <c r="E86" s="35" t="s">
        <v>74</v>
      </c>
      <c r="F86" s="89" t="s">
        <v>160</v>
      </c>
      <c r="G86" s="78"/>
      <c r="H86" s="12"/>
      <c r="I86" s="12"/>
      <c r="J86" s="38">
        <f>J87</f>
        <v>16.099999999999994</v>
      </c>
      <c r="K86" s="38">
        <f t="shared" ref="K86:L86" si="31">K87</f>
        <v>3.3</v>
      </c>
      <c r="L86" s="38">
        <f t="shared" si="31"/>
        <v>3.3</v>
      </c>
    </row>
    <row r="87" spans="1:12" ht="31.5">
      <c r="A87" s="69" t="s">
        <v>17</v>
      </c>
      <c r="B87" s="26">
        <v>89</v>
      </c>
      <c r="C87" s="3">
        <v>1</v>
      </c>
      <c r="D87" s="3" t="s">
        <v>35</v>
      </c>
      <c r="E87" s="35" t="s">
        <v>74</v>
      </c>
      <c r="F87" s="89" t="s">
        <v>160</v>
      </c>
      <c r="G87" s="78" t="s">
        <v>30</v>
      </c>
      <c r="H87" s="12"/>
      <c r="I87" s="12"/>
      <c r="J87" s="38">
        <f>J88</f>
        <v>16.099999999999994</v>
      </c>
      <c r="K87" s="38">
        <f t="shared" ref="K87:L88" si="32">K88</f>
        <v>3.3</v>
      </c>
      <c r="L87" s="39">
        <f t="shared" si="32"/>
        <v>3.3</v>
      </c>
    </row>
    <row r="88" spans="1:12" ht="31.5">
      <c r="A88" s="69" t="s">
        <v>68</v>
      </c>
      <c r="B88" s="26">
        <v>89</v>
      </c>
      <c r="C88" s="3">
        <v>1</v>
      </c>
      <c r="D88" s="3" t="s">
        <v>35</v>
      </c>
      <c r="E88" s="35" t="s">
        <v>74</v>
      </c>
      <c r="F88" s="89" t="s">
        <v>160</v>
      </c>
      <c r="G88" s="78" t="s">
        <v>30</v>
      </c>
      <c r="H88" s="12" t="s">
        <v>15</v>
      </c>
      <c r="I88" s="12"/>
      <c r="J88" s="38">
        <f>J89</f>
        <v>16.099999999999994</v>
      </c>
      <c r="K88" s="38">
        <f t="shared" si="32"/>
        <v>3.3</v>
      </c>
      <c r="L88" s="39">
        <f t="shared" si="32"/>
        <v>3.3</v>
      </c>
    </row>
    <row r="89" spans="1:12" ht="47.25">
      <c r="A89" s="72" t="s">
        <v>163</v>
      </c>
      <c r="B89" s="24">
        <v>89</v>
      </c>
      <c r="C89" s="4">
        <v>1</v>
      </c>
      <c r="D89" s="4" t="s">
        <v>35</v>
      </c>
      <c r="E89" s="79" t="s">
        <v>74</v>
      </c>
      <c r="F89" s="4" t="s">
        <v>160</v>
      </c>
      <c r="G89" s="24" t="s">
        <v>30</v>
      </c>
      <c r="H89" s="4" t="s">
        <v>15</v>
      </c>
      <c r="I89" s="4" t="s">
        <v>171</v>
      </c>
      <c r="J89" s="75">
        <f>'Прил 2'!J108</f>
        <v>16.099999999999994</v>
      </c>
      <c r="K89" s="75">
        <f>'Прил 2'!K108</f>
        <v>3.3</v>
      </c>
      <c r="L89" s="75">
        <f>'Прил 2'!L108</f>
        <v>3.3</v>
      </c>
    </row>
    <row r="90" spans="1:12" ht="15.75">
      <c r="A90" s="120" t="s">
        <v>185</v>
      </c>
      <c r="B90" s="8">
        <v>89</v>
      </c>
      <c r="C90" s="89" t="s">
        <v>22</v>
      </c>
      <c r="D90" s="89" t="s">
        <v>35</v>
      </c>
      <c r="E90" s="89" t="s">
        <v>178</v>
      </c>
      <c r="F90" s="89"/>
      <c r="G90" s="89"/>
      <c r="H90" s="89"/>
      <c r="I90" s="89"/>
      <c r="J90" s="64">
        <f t="shared" ref="J90:L94" si="33">J91</f>
        <v>0</v>
      </c>
      <c r="K90" s="64">
        <f t="shared" si="33"/>
        <v>32.799999999999997</v>
      </c>
      <c r="L90" s="64">
        <f t="shared" si="33"/>
        <v>66.8</v>
      </c>
    </row>
    <row r="91" spans="1:12" ht="15.75">
      <c r="A91" s="120" t="s">
        <v>113</v>
      </c>
      <c r="B91" s="226">
        <v>89</v>
      </c>
      <c r="C91" s="89" t="s">
        <v>22</v>
      </c>
      <c r="D91" s="89" t="s">
        <v>35</v>
      </c>
      <c r="E91" s="89" t="s">
        <v>178</v>
      </c>
      <c r="F91" s="89" t="s">
        <v>114</v>
      </c>
      <c r="G91" s="89"/>
      <c r="H91" s="89"/>
      <c r="I91" s="89"/>
      <c r="J91" s="64">
        <f t="shared" si="33"/>
        <v>0</v>
      </c>
      <c r="K91" s="64">
        <f t="shared" si="33"/>
        <v>32.799999999999997</v>
      </c>
      <c r="L91" s="64">
        <f t="shared" si="33"/>
        <v>66.8</v>
      </c>
    </row>
    <row r="92" spans="1:12" ht="15.75">
      <c r="A92" s="120" t="s">
        <v>46</v>
      </c>
      <c r="B92" s="226">
        <v>89</v>
      </c>
      <c r="C92" s="89" t="s">
        <v>22</v>
      </c>
      <c r="D92" s="89" t="s">
        <v>35</v>
      </c>
      <c r="E92" s="89" t="s">
        <v>178</v>
      </c>
      <c r="F92" s="89" t="s">
        <v>48</v>
      </c>
      <c r="G92" s="89"/>
      <c r="H92" s="89"/>
      <c r="I92" s="89"/>
      <c r="J92" s="64">
        <f t="shared" si="33"/>
        <v>0</v>
      </c>
      <c r="K92" s="64">
        <f t="shared" si="33"/>
        <v>32.799999999999997</v>
      </c>
      <c r="L92" s="64">
        <f t="shared" si="33"/>
        <v>66.8</v>
      </c>
    </row>
    <row r="93" spans="1:12" ht="15.75">
      <c r="A93" s="120" t="s">
        <v>185</v>
      </c>
      <c r="B93" s="226">
        <v>89</v>
      </c>
      <c r="C93" s="89" t="s">
        <v>22</v>
      </c>
      <c r="D93" s="89" t="s">
        <v>35</v>
      </c>
      <c r="E93" s="89" t="s">
        <v>178</v>
      </c>
      <c r="F93" s="89" t="s">
        <v>48</v>
      </c>
      <c r="G93" s="89" t="s">
        <v>177</v>
      </c>
      <c r="H93" s="89"/>
      <c r="I93" s="89"/>
      <c r="J93" s="64">
        <f t="shared" si="33"/>
        <v>0</v>
      </c>
      <c r="K93" s="64">
        <f t="shared" si="33"/>
        <v>32.799999999999997</v>
      </c>
      <c r="L93" s="64">
        <f t="shared" si="33"/>
        <v>66.8</v>
      </c>
    </row>
    <row r="94" spans="1:12" ht="15.75">
      <c r="A94" s="120" t="s">
        <v>185</v>
      </c>
      <c r="B94" s="226">
        <v>89</v>
      </c>
      <c r="C94" s="89" t="s">
        <v>22</v>
      </c>
      <c r="D94" s="89" t="s">
        <v>35</v>
      </c>
      <c r="E94" s="89" t="s">
        <v>178</v>
      </c>
      <c r="F94" s="89" t="s">
        <v>48</v>
      </c>
      <c r="G94" s="89" t="s">
        <v>177</v>
      </c>
      <c r="H94" s="89" t="s">
        <v>177</v>
      </c>
      <c r="I94" s="89"/>
      <c r="J94" s="64">
        <f t="shared" si="33"/>
        <v>0</v>
      </c>
      <c r="K94" s="64">
        <f t="shared" si="33"/>
        <v>32.799999999999997</v>
      </c>
      <c r="L94" s="64">
        <f t="shared" si="33"/>
        <v>66.8</v>
      </c>
    </row>
    <row r="95" spans="1:12" ht="47.25">
      <c r="A95" s="72" t="s">
        <v>163</v>
      </c>
      <c r="B95" s="227">
        <v>89</v>
      </c>
      <c r="C95" s="4" t="s">
        <v>22</v>
      </c>
      <c r="D95" s="4" t="s">
        <v>35</v>
      </c>
      <c r="E95" s="4" t="s">
        <v>178</v>
      </c>
      <c r="F95" s="4" t="s">
        <v>48</v>
      </c>
      <c r="G95" s="4" t="s">
        <v>177</v>
      </c>
      <c r="H95" s="4" t="s">
        <v>177</v>
      </c>
      <c r="I95" s="4" t="s">
        <v>171</v>
      </c>
      <c r="J95" s="75">
        <f>'Прил 2'!J115</f>
        <v>0</v>
      </c>
      <c r="K95" s="75">
        <f>'Прил 2'!K115</f>
        <v>32.799999999999997</v>
      </c>
      <c r="L95" s="75">
        <f>'Прил 2'!L115</f>
        <v>66.8</v>
      </c>
    </row>
    <row r="96" spans="1:12" ht="18.75" customHeight="1">
      <c r="A96" s="96" t="s">
        <v>53</v>
      </c>
      <c r="B96" s="130" t="s">
        <v>47</v>
      </c>
      <c r="C96" s="8" t="s">
        <v>22</v>
      </c>
      <c r="D96" s="8" t="s">
        <v>35</v>
      </c>
      <c r="E96" s="8" t="s">
        <v>54</v>
      </c>
      <c r="F96" s="8"/>
      <c r="G96" s="89"/>
      <c r="H96" s="89"/>
      <c r="I96" s="89"/>
      <c r="J96" s="64">
        <f>J97</f>
        <v>150</v>
      </c>
      <c r="K96" s="64">
        <f t="shared" ref="K96:L100" si="34">K97</f>
        <v>0</v>
      </c>
      <c r="L96" s="64">
        <f t="shared" si="34"/>
        <v>0</v>
      </c>
    </row>
    <row r="97" spans="1:12" ht="31.5">
      <c r="A97" s="96" t="s">
        <v>105</v>
      </c>
      <c r="B97" s="130" t="s">
        <v>47</v>
      </c>
      <c r="C97" s="8" t="s">
        <v>22</v>
      </c>
      <c r="D97" s="8" t="s">
        <v>35</v>
      </c>
      <c r="E97" s="8" t="s">
        <v>54</v>
      </c>
      <c r="F97" s="8" t="s">
        <v>107</v>
      </c>
      <c r="G97" s="89"/>
      <c r="H97" s="89"/>
      <c r="I97" s="89"/>
      <c r="J97" s="64">
        <f>J98</f>
        <v>150</v>
      </c>
      <c r="K97" s="64">
        <f t="shared" si="34"/>
        <v>0</v>
      </c>
      <c r="L97" s="64">
        <f t="shared" si="34"/>
        <v>0</v>
      </c>
    </row>
    <row r="98" spans="1:12" ht="36.75" customHeight="1">
      <c r="A98" s="96" t="s">
        <v>106</v>
      </c>
      <c r="B98" s="130" t="s">
        <v>47</v>
      </c>
      <c r="C98" s="8" t="s">
        <v>22</v>
      </c>
      <c r="D98" s="8" t="s">
        <v>35</v>
      </c>
      <c r="E98" s="8" t="s">
        <v>54</v>
      </c>
      <c r="F98" s="8" t="s">
        <v>108</v>
      </c>
      <c r="G98" s="89"/>
      <c r="H98" s="89"/>
      <c r="I98" s="89"/>
      <c r="J98" s="64">
        <f>J99</f>
        <v>150</v>
      </c>
      <c r="K98" s="64">
        <f t="shared" si="34"/>
        <v>0</v>
      </c>
      <c r="L98" s="64">
        <f t="shared" si="34"/>
        <v>0</v>
      </c>
    </row>
    <row r="99" spans="1:12" ht="31.5">
      <c r="A99" s="250" t="s">
        <v>220</v>
      </c>
      <c r="B99" s="130" t="s">
        <v>47</v>
      </c>
      <c r="C99" s="8" t="s">
        <v>22</v>
      </c>
      <c r="D99" s="8" t="s">
        <v>35</v>
      </c>
      <c r="E99" s="8" t="s">
        <v>54</v>
      </c>
      <c r="F99" s="8" t="s">
        <v>108</v>
      </c>
      <c r="G99" s="93" t="s">
        <v>27</v>
      </c>
      <c r="H99" s="89"/>
      <c r="I99" s="89"/>
      <c r="J99" s="64">
        <f>J100</f>
        <v>150</v>
      </c>
      <c r="K99" s="64">
        <f t="shared" si="34"/>
        <v>0</v>
      </c>
      <c r="L99" s="64">
        <f t="shared" si="34"/>
        <v>0</v>
      </c>
    </row>
    <row r="100" spans="1:12" ht="47.25">
      <c r="A100" s="250" t="s">
        <v>221</v>
      </c>
      <c r="B100" s="130" t="s">
        <v>47</v>
      </c>
      <c r="C100" s="8" t="s">
        <v>22</v>
      </c>
      <c r="D100" s="8" t="s">
        <v>35</v>
      </c>
      <c r="E100" s="8" t="s">
        <v>54</v>
      </c>
      <c r="F100" s="8" t="s">
        <v>108</v>
      </c>
      <c r="G100" s="93" t="s">
        <v>27</v>
      </c>
      <c r="H100" s="89" t="s">
        <v>29</v>
      </c>
      <c r="I100" s="89"/>
      <c r="J100" s="64">
        <f>J101</f>
        <v>150</v>
      </c>
      <c r="K100" s="64">
        <f t="shared" si="34"/>
        <v>0</v>
      </c>
      <c r="L100" s="64">
        <f t="shared" si="34"/>
        <v>0</v>
      </c>
    </row>
    <row r="101" spans="1:12" ht="47.25">
      <c r="A101" s="72" t="s">
        <v>163</v>
      </c>
      <c r="B101" s="227">
        <v>89</v>
      </c>
      <c r="C101" s="4" t="s">
        <v>22</v>
      </c>
      <c r="D101" s="4" t="s">
        <v>35</v>
      </c>
      <c r="E101" s="4" t="s">
        <v>54</v>
      </c>
      <c r="F101" s="4" t="s">
        <v>108</v>
      </c>
      <c r="G101" s="4" t="s">
        <v>27</v>
      </c>
      <c r="H101" s="4" t="s">
        <v>29</v>
      </c>
      <c r="I101" s="4" t="s">
        <v>171</v>
      </c>
      <c r="J101" s="75">
        <f>'Прил 3 '!I62</f>
        <v>150</v>
      </c>
      <c r="K101" s="75">
        <f>'Прил 3 '!J62</f>
        <v>0</v>
      </c>
      <c r="L101" s="75">
        <f>'Прил 3 '!K62</f>
        <v>0</v>
      </c>
    </row>
    <row r="102" spans="1:12" ht="15.75">
      <c r="A102" s="7" t="s">
        <v>64</v>
      </c>
      <c r="B102" s="9" t="s">
        <v>47</v>
      </c>
      <c r="C102" s="11">
        <v>1</v>
      </c>
      <c r="D102" s="12" t="s">
        <v>35</v>
      </c>
      <c r="E102" s="81">
        <v>43010</v>
      </c>
      <c r="F102" s="121"/>
      <c r="G102" s="82"/>
      <c r="H102" s="10"/>
      <c r="I102" s="10"/>
      <c r="J102" s="38">
        <f>J105</f>
        <v>73.7</v>
      </c>
      <c r="K102" s="38">
        <f>K105</f>
        <v>12</v>
      </c>
      <c r="L102" s="39">
        <f>L105</f>
        <v>39.6</v>
      </c>
    </row>
    <row r="103" spans="1:12" ht="31.5" customHeight="1">
      <c r="A103" s="7" t="s">
        <v>106</v>
      </c>
      <c r="B103" s="9" t="s">
        <v>47</v>
      </c>
      <c r="C103" s="11">
        <v>1</v>
      </c>
      <c r="D103" s="12" t="s">
        <v>35</v>
      </c>
      <c r="E103" s="81">
        <v>43010</v>
      </c>
      <c r="F103" s="121">
        <v>200</v>
      </c>
      <c r="G103" s="82"/>
      <c r="H103" s="10"/>
      <c r="I103" s="10"/>
      <c r="J103" s="38">
        <f>J104</f>
        <v>73.7</v>
      </c>
      <c r="K103" s="38">
        <f t="shared" ref="K103:L103" si="35">K104</f>
        <v>12</v>
      </c>
      <c r="L103" s="38">
        <f t="shared" si="35"/>
        <v>39.6</v>
      </c>
    </row>
    <row r="104" spans="1:12" ht="15.75">
      <c r="A104" s="32" t="s">
        <v>41</v>
      </c>
      <c r="B104" s="9" t="s">
        <v>47</v>
      </c>
      <c r="C104" s="11">
        <v>1</v>
      </c>
      <c r="D104" s="12" t="s">
        <v>35</v>
      </c>
      <c r="E104" s="81">
        <v>43010</v>
      </c>
      <c r="F104" s="121">
        <v>240</v>
      </c>
      <c r="G104" s="82"/>
      <c r="H104" s="10"/>
      <c r="I104" s="10"/>
      <c r="J104" s="38">
        <f>J105</f>
        <v>73.7</v>
      </c>
      <c r="K104" s="38">
        <f t="shared" ref="K104:L104" si="36">K105</f>
        <v>12</v>
      </c>
      <c r="L104" s="38">
        <f t="shared" si="36"/>
        <v>39.6</v>
      </c>
    </row>
    <row r="105" spans="1:12" ht="15.75">
      <c r="A105" s="69" t="s">
        <v>61</v>
      </c>
      <c r="B105" s="9" t="s">
        <v>47</v>
      </c>
      <c r="C105" s="11">
        <v>1</v>
      </c>
      <c r="D105" s="12" t="s">
        <v>35</v>
      </c>
      <c r="E105" s="81">
        <v>43010</v>
      </c>
      <c r="F105" s="121">
        <v>240</v>
      </c>
      <c r="G105" s="82" t="s">
        <v>18</v>
      </c>
      <c r="H105" s="10"/>
      <c r="I105" s="10"/>
      <c r="J105" s="38">
        <f>J106</f>
        <v>73.7</v>
      </c>
      <c r="K105" s="38">
        <f t="shared" ref="K105:L106" si="37">K106</f>
        <v>12</v>
      </c>
      <c r="L105" s="39">
        <f t="shared" si="37"/>
        <v>39.6</v>
      </c>
    </row>
    <row r="106" spans="1:12" ht="15.75">
      <c r="A106" s="34" t="s">
        <v>63</v>
      </c>
      <c r="B106" s="9" t="s">
        <v>47</v>
      </c>
      <c r="C106" s="11">
        <v>1</v>
      </c>
      <c r="D106" s="12" t="s">
        <v>35</v>
      </c>
      <c r="E106" s="81">
        <v>43010</v>
      </c>
      <c r="F106" s="121">
        <v>240</v>
      </c>
      <c r="G106" s="82" t="s">
        <v>18</v>
      </c>
      <c r="H106" s="10" t="s">
        <v>27</v>
      </c>
      <c r="I106" s="10"/>
      <c r="J106" s="38">
        <f>J107</f>
        <v>73.7</v>
      </c>
      <c r="K106" s="38">
        <f t="shared" si="37"/>
        <v>12</v>
      </c>
      <c r="L106" s="39">
        <f t="shared" si="37"/>
        <v>39.6</v>
      </c>
    </row>
    <row r="107" spans="1:12" ht="47.25">
      <c r="A107" s="72" t="s">
        <v>163</v>
      </c>
      <c r="B107" s="13" t="s">
        <v>47</v>
      </c>
      <c r="C107" s="14">
        <v>1</v>
      </c>
      <c r="D107" s="4" t="s">
        <v>35</v>
      </c>
      <c r="E107" s="83">
        <v>43010</v>
      </c>
      <c r="F107" s="14">
        <v>240</v>
      </c>
      <c r="G107" s="84" t="s">
        <v>18</v>
      </c>
      <c r="H107" s="15" t="s">
        <v>27</v>
      </c>
      <c r="I107" s="4" t="s">
        <v>171</v>
      </c>
      <c r="J107" s="75">
        <f>'Прил 2'!J91</f>
        <v>73.7</v>
      </c>
      <c r="K107" s="75">
        <f>'Прил 2'!K91</f>
        <v>12</v>
      </c>
      <c r="L107" s="75">
        <f>'Прил 2'!L91</f>
        <v>39.6</v>
      </c>
    </row>
    <row r="108" spans="1:12" ht="15.75">
      <c r="A108" s="96" t="s">
        <v>146</v>
      </c>
      <c r="B108" s="8" t="s">
        <v>47</v>
      </c>
      <c r="C108" s="121">
        <v>1</v>
      </c>
      <c r="D108" s="89" t="s">
        <v>35</v>
      </c>
      <c r="E108" s="122">
        <v>43040</v>
      </c>
      <c r="F108" s="121"/>
      <c r="G108" s="123"/>
      <c r="H108" s="10"/>
      <c r="I108" s="10"/>
      <c r="J108" s="38">
        <f>J111</f>
        <v>711.50240000000008</v>
      </c>
      <c r="K108" s="38">
        <f>K111</f>
        <v>2</v>
      </c>
      <c r="L108" s="39">
        <f>L111</f>
        <v>5</v>
      </c>
    </row>
    <row r="109" spans="1:12" ht="36" customHeight="1">
      <c r="A109" s="96" t="s">
        <v>106</v>
      </c>
      <c r="B109" s="8" t="s">
        <v>47</v>
      </c>
      <c r="C109" s="121">
        <v>1</v>
      </c>
      <c r="D109" s="89" t="s">
        <v>35</v>
      </c>
      <c r="E109" s="122">
        <v>43040</v>
      </c>
      <c r="F109" s="121">
        <v>200</v>
      </c>
      <c r="G109" s="123"/>
      <c r="H109" s="10"/>
      <c r="I109" s="10"/>
      <c r="J109" s="38">
        <f>J110</f>
        <v>711.50240000000008</v>
      </c>
      <c r="K109" s="38">
        <f t="shared" ref="K109:L109" si="38">K110</f>
        <v>2</v>
      </c>
      <c r="L109" s="38">
        <f t="shared" si="38"/>
        <v>5</v>
      </c>
    </row>
    <row r="110" spans="1:12" ht="15.75">
      <c r="A110" s="96" t="s">
        <v>41</v>
      </c>
      <c r="B110" s="8" t="s">
        <v>47</v>
      </c>
      <c r="C110" s="121">
        <v>1</v>
      </c>
      <c r="D110" s="89" t="s">
        <v>35</v>
      </c>
      <c r="E110" s="122">
        <v>43040</v>
      </c>
      <c r="F110" s="121">
        <v>240</v>
      </c>
      <c r="G110" s="123"/>
      <c r="H110" s="10"/>
      <c r="I110" s="10"/>
      <c r="J110" s="38">
        <f>J111</f>
        <v>711.50240000000008</v>
      </c>
      <c r="K110" s="38">
        <f t="shared" ref="K110:L110" si="39">K111</f>
        <v>2</v>
      </c>
      <c r="L110" s="38">
        <f t="shared" si="39"/>
        <v>5</v>
      </c>
    </row>
    <row r="111" spans="1:12" ht="15.75">
      <c r="A111" s="113" t="s">
        <v>61</v>
      </c>
      <c r="B111" s="8" t="s">
        <v>47</v>
      </c>
      <c r="C111" s="121">
        <v>1</v>
      </c>
      <c r="D111" s="89" t="s">
        <v>35</v>
      </c>
      <c r="E111" s="122">
        <v>43040</v>
      </c>
      <c r="F111" s="121">
        <v>240</v>
      </c>
      <c r="G111" s="93" t="s">
        <v>18</v>
      </c>
      <c r="H111" s="10"/>
      <c r="I111" s="10"/>
      <c r="J111" s="38">
        <f>J112</f>
        <v>711.50240000000008</v>
      </c>
      <c r="K111" s="38">
        <f t="shared" ref="K111:L112" si="40">K112</f>
        <v>2</v>
      </c>
      <c r="L111" s="39">
        <f t="shared" si="40"/>
        <v>5</v>
      </c>
    </row>
    <row r="112" spans="1:12" ht="15.75">
      <c r="A112" s="112" t="s">
        <v>63</v>
      </c>
      <c r="B112" s="8" t="s">
        <v>47</v>
      </c>
      <c r="C112" s="121">
        <v>1</v>
      </c>
      <c r="D112" s="89" t="s">
        <v>35</v>
      </c>
      <c r="E112" s="122">
        <v>43040</v>
      </c>
      <c r="F112" s="121">
        <v>240</v>
      </c>
      <c r="G112" s="93" t="s">
        <v>18</v>
      </c>
      <c r="H112" s="10" t="s">
        <v>27</v>
      </c>
      <c r="I112" s="10"/>
      <c r="J112" s="38">
        <f>J113</f>
        <v>711.50240000000008</v>
      </c>
      <c r="K112" s="38">
        <f t="shared" si="40"/>
        <v>2</v>
      </c>
      <c r="L112" s="39">
        <f t="shared" si="40"/>
        <v>5</v>
      </c>
    </row>
    <row r="113" spans="1:19" ht="55.5" customHeight="1">
      <c r="A113" s="72" t="s">
        <v>163</v>
      </c>
      <c r="B113" s="13" t="s">
        <v>47</v>
      </c>
      <c r="C113" s="14">
        <v>1</v>
      </c>
      <c r="D113" s="4" t="s">
        <v>35</v>
      </c>
      <c r="E113" s="83">
        <v>43040</v>
      </c>
      <c r="F113" s="14">
        <v>240</v>
      </c>
      <c r="G113" s="24" t="s">
        <v>18</v>
      </c>
      <c r="H113" s="15" t="s">
        <v>27</v>
      </c>
      <c r="I113" s="4" t="s">
        <v>171</v>
      </c>
      <c r="J113" s="75">
        <f>'Прил 2'!J94</f>
        <v>711.50240000000008</v>
      </c>
      <c r="K113" s="75">
        <f>'Прил 2'!K94</f>
        <v>2</v>
      </c>
      <c r="L113" s="75">
        <f>'Прил 2'!L94</f>
        <v>5</v>
      </c>
    </row>
    <row r="114" spans="1:19" ht="94.5">
      <c r="A114" s="112" t="s">
        <v>184</v>
      </c>
      <c r="B114" s="16">
        <v>89</v>
      </c>
      <c r="C114" s="9" t="s">
        <v>22</v>
      </c>
      <c r="D114" s="9" t="s">
        <v>35</v>
      </c>
      <c r="E114" s="30" t="s">
        <v>62</v>
      </c>
      <c r="F114" s="8"/>
      <c r="G114" s="78"/>
      <c r="H114" s="12"/>
      <c r="I114" s="12"/>
      <c r="J114" s="38">
        <f>J117</f>
        <v>40.4</v>
      </c>
      <c r="K114" s="38">
        <f>K117</f>
        <v>40.4</v>
      </c>
      <c r="L114" s="39">
        <f>L117</f>
        <v>40.4</v>
      </c>
      <c r="M114" s="270"/>
      <c r="N114" s="271"/>
      <c r="O114" s="271"/>
      <c r="P114" s="271"/>
      <c r="Q114" s="271"/>
      <c r="R114" s="271"/>
      <c r="S114" s="271"/>
    </row>
    <row r="115" spans="1:19" ht="36" customHeight="1">
      <c r="A115" s="7" t="s">
        <v>106</v>
      </c>
      <c r="B115" s="16">
        <v>89</v>
      </c>
      <c r="C115" s="9">
        <v>1</v>
      </c>
      <c r="D115" s="9" t="s">
        <v>35</v>
      </c>
      <c r="E115" s="30" t="s">
        <v>62</v>
      </c>
      <c r="F115" s="8" t="s">
        <v>107</v>
      </c>
      <c r="G115" s="78"/>
      <c r="H115" s="12"/>
      <c r="I115" s="12"/>
      <c r="J115" s="38">
        <f>J116</f>
        <v>40.4</v>
      </c>
      <c r="K115" s="38">
        <f t="shared" ref="K115:L115" si="41">K116</f>
        <v>40.4</v>
      </c>
      <c r="L115" s="38">
        <f t="shared" si="41"/>
        <v>40.4</v>
      </c>
    </row>
    <row r="116" spans="1:19" ht="15.75">
      <c r="A116" s="32" t="s">
        <v>41</v>
      </c>
      <c r="B116" s="16">
        <v>89</v>
      </c>
      <c r="C116" s="9">
        <v>1</v>
      </c>
      <c r="D116" s="9" t="s">
        <v>35</v>
      </c>
      <c r="E116" s="30" t="s">
        <v>62</v>
      </c>
      <c r="F116" s="8" t="s">
        <v>108</v>
      </c>
      <c r="G116" s="78"/>
      <c r="H116" s="12"/>
      <c r="I116" s="12"/>
      <c r="J116" s="38">
        <f>J117</f>
        <v>40.4</v>
      </c>
      <c r="K116" s="38">
        <f t="shared" ref="K116:L116" si="42">K117</f>
        <v>40.4</v>
      </c>
      <c r="L116" s="38">
        <f t="shared" si="42"/>
        <v>40.4</v>
      </c>
    </row>
    <row r="117" spans="1:19" ht="15.75">
      <c r="A117" s="69" t="s">
        <v>19</v>
      </c>
      <c r="B117" s="16">
        <v>89</v>
      </c>
      <c r="C117" s="9">
        <v>1</v>
      </c>
      <c r="D117" s="9" t="s">
        <v>35</v>
      </c>
      <c r="E117" s="30" t="s">
        <v>62</v>
      </c>
      <c r="F117" s="8" t="s">
        <v>108</v>
      </c>
      <c r="G117" s="78" t="s">
        <v>18</v>
      </c>
      <c r="H117" s="12"/>
      <c r="I117" s="12"/>
      <c r="J117" s="38">
        <f>J118</f>
        <v>40.4</v>
      </c>
      <c r="K117" s="38">
        <f>K118</f>
        <v>40.4</v>
      </c>
      <c r="L117" s="39">
        <f>L118</f>
        <v>40.4</v>
      </c>
    </row>
    <row r="118" spans="1:19" ht="15.75">
      <c r="A118" s="69" t="s">
        <v>61</v>
      </c>
      <c r="B118" s="16">
        <v>89</v>
      </c>
      <c r="C118" s="9">
        <v>1</v>
      </c>
      <c r="D118" s="9" t="s">
        <v>35</v>
      </c>
      <c r="E118" s="30" t="s">
        <v>62</v>
      </c>
      <c r="F118" s="8" t="s">
        <v>108</v>
      </c>
      <c r="G118" s="78" t="s">
        <v>18</v>
      </c>
      <c r="H118" s="12" t="s">
        <v>26</v>
      </c>
      <c r="I118" s="12"/>
      <c r="J118" s="38">
        <f>J119</f>
        <v>40.4</v>
      </c>
      <c r="K118" s="38">
        <f t="shared" ref="K118:L118" si="43">K119</f>
        <v>40.4</v>
      </c>
      <c r="L118" s="39">
        <f t="shared" si="43"/>
        <v>40.4</v>
      </c>
    </row>
    <row r="119" spans="1:19" ht="47.25">
      <c r="A119" s="72" t="s">
        <v>163</v>
      </c>
      <c r="B119" s="21">
        <v>89</v>
      </c>
      <c r="C119" s="13">
        <v>1</v>
      </c>
      <c r="D119" s="13" t="s">
        <v>35</v>
      </c>
      <c r="E119" s="73" t="s">
        <v>62</v>
      </c>
      <c r="F119" s="13" t="s">
        <v>108</v>
      </c>
      <c r="G119" s="24" t="s">
        <v>18</v>
      </c>
      <c r="H119" s="4" t="s">
        <v>26</v>
      </c>
      <c r="I119" s="4" t="s">
        <v>171</v>
      </c>
      <c r="J119" s="75">
        <f>'Прил 2'!J85</f>
        <v>40.4</v>
      </c>
      <c r="K119" s="75">
        <f>'Прил 2'!K85</f>
        <v>40.4</v>
      </c>
      <c r="L119" s="75">
        <f>'Прил 2'!L85</f>
        <v>40.4</v>
      </c>
    </row>
    <row r="120" spans="1:19" ht="63">
      <c r="A120" s="154" t="s">
        <v>182</v>
      </c>
      <c r="B120" s="25">
        <v>89</v>
      </c>
      <c r="C120" s="10" t="s">
        <v>22</v>
      </c>
      <c r="D120" s="3" t="s">
        <v>35</v>
      </c>
      <c r="E120" s="77" t="s">
        <v>57</v>
      </c>
      <c r="F120" s="89"/>
      <c r="G120" s="78"/>
      <c r="H120" s="12"/>
      <c r="I120" s="11"/>
      <c r="J120" s="38">
        <f>J123+J126</f>
        <v>89.8</v>
      </c>
      <c r="K120" s="38">
        <f t="shared" ref="K120:L120" si="44">K123+K126</f>
        <v>92.8</v>
      </c>
      <c r="L120" s="38">
        <f t="shared" si="44"/>
        <v>96</v>
      </c>
    </row>
    <row r="121" spans="1:19" ht="78.75">
      <c r="A121" s="31" t="s">
        <v>109</v>
      </c>
      <c r="B121" s="25">
        <v>89</v>
      </c>
      <c r="C121" s="10" t="s">
        <v>22</v>
      </c>
      <c r="D121" s="3" t="s">
        <v>35</v>
      </c>
      <c r="E121" s="77" t="s">
        <v>57</v>
      </c>
      <c r="F121" s="89" t="s">
        <v>111</v>
      </c>
      <c r="G121" s="78"/>
      <c r="H121" s="12"/>
      <c r="I121" s="11"/>
      <c r="J121" s="38">
        <f>J122</f>
        <v>85.8</v>
      </c>
      <c r="K121" s="38">
        <f t="shared" ref="K121:L121" si="45">K122</f>
        <v>88.8</v>
      </c>
      <c r="L121" s="38">
        <f t="shared" si="45"/>
        <v>92</v>
      </c>
    </row>
    <row r="122" spans="1:19" ht="31.5">
      <c r="A122" s="31" t="s">
        <v>110</v>
      </c>
      <c r="B122" s="25">
        <v>89</v>
      </c>
      <c r="C122" s="10" t="s">
        <v>22</v>
      </c>
      <c r="D122" s="3" t="s">
        <v>35</v>
      </c>
      <c r="E122" s="77" t="s">
        <v>57</v>
      </c>
      <c r="F122" s="89" t="s">
        <v>112</v>
      </c>
      <c r="G122" s="78"/>
      <c r="H122" s="12"/>
      <c r="I122" s="11"/>
      <c r="J122" s="38">
        <f>J123</f>
        <v>85.8</v>
      </c>
      <c r="K122" s="38">
        <f t="shared" ref="K122:L122" si="46">K123</f>
        <v>88.8</v>
      </c>
      <c r="L122" s="38">
        <f t="shared" si="46"/>
        <v>92</v>
      </c>
    </row>
    <row r="123" spans="1:19" ht="15.75">
      <c r="A123" s="69" t="s">
        <v>55</v>
      </c>
      <c r="B123" s="25">
        <v>89</v>
      </c>
      <c r="C123" s="10" t="s">
        <v>22</v>
      </c>
      <c r="D123" s="3" t="s">
        <v>35</v>
      </c>
      <c r="E123" s="77" t="s">
        <v>57</v>
      </c>
      <c r="F123" s="89" t="s">
        <v>112</v>
      </c>
      <c r="G123" s="78" t="s">
        <v>26</v>
      </c>
      <c r="H123" s="12"/>
      <c r="I123" s="11"/>
      <c r="J123" s="38">
        <f>J124</f>
        <v>85.8</v>
      </c>
      <c r="K123" s="38">
        <f t="shared" ref="K123:L124" si="47">K124</f>
        <v>88.8</v>
      </c>
      <c r="L123" s="39">
        <f t="shared" si="47"/>
        <v>92</v>
      </c>
    </row>
    <row r="124" spans="1:19" ht="21.75" customHeight="1">
      <c r="A124" s="69" t="s">
        <v>56</v>
      </c>
      <c r="B124" s="25">
        <v>89</v>
      </c>
      <c r="C124" s="10" t="s">
        <v>22</v>
      </c>
      <c r="D124" s="3" t="s">
        <v>35</v>
      </c>
      <c r="E124" s="77" t="s">
        <v>57</v>
      </c>
      <c r="F124" s="89" t="s">
        <v>112</v>
      </c>
      <c r="G124" s="78" t="s">
        <v>26</v>
      </c>
      <c r="H124" s="12" t="s">
        <v>27</v>
      </c>
      <c r="I124" s="11"/>
      <c r="J124" s="38">
        <f>J125</f>
        <v>85.8</v>
      </c>
      <c r="K124" s="38">
        <f t="shared" si="47"/>
        <v>88.8</v>
      </c>
      <c r="L124" s="39">
        <f t="shared" si="47"/>
        <v>92</v>
      </c>
    </row>
    <row r="125" spans="1:19" ht="47.25">
      <c r="A125" s="72" t="s">
        <v>163</v>
      </c>
      <c r="B125" s="24">
        <v>89</v>
      </c>
      <c r="C125" s="4">
        <v>1</v>
      </c>
      <c r="D125" s="4" t="s">
        <v>35</v>
      </c>
      <c r="E125" s="79" t="s">
        <v>57</v>
      </c>
      <c r="F125" s="4" t="s">
        <v>112</v>
      </c>
      <c r="G125" s="24" t="s">
        <v>26</v>
      </c>
      <c r="H125" s="4" t="s">
        <v>27</v>
      </c>
      <c r="I125" s="4" t="s">
        <v>171</v>
      </c>
      <c r="J125" s="75">
        <f>'Прил 2'!J54</f>
        <v>85.8</v>
      </c>
      <c r="K125" s="75">
        <f>'Прил 2'!K54</f>
        <v>88.8</v>
      </c>
      <c r="L125" s="75">
        <f>'Прил 2'!L54</f>
        <v>92</v>
      </c>
    </row>
    <row r="126" spans="1:19" ht="78.75">
      <c r="A126" s="31" t="s">
        <v>109</v>
      </c>
      <c r="B126" s="25">
        <v>89</v>
      </c>
      <c r="C126" s="10" t="s">
        <v>22</v>
      </c>
      <c r="D126" s="3" t="s">
        <v>35</v>
      </c>
      <c r="E126" s="77" t="s">
        <v>57</v>
      </c>
      <c r="F126" s="89" t="s">
        <v>107</v>
      </c>
      <c r="G126" s="78"/>
      <c r="H126" s="12"/>
      <c r="I126" s="11"/>
      <c r="J126" s="38">
        <f>J127</f>
        <v>4</v>
      </c>
      <c r="K126" s="38">
        <f t="shared" ref="K126:L129" si="48">K127</f>
        <v>4</v>
      </c>
      <c r="L126" s="38">
        <f t="shared" ref="L126:L127" si="49">L127</f>
        <v>4</v>
      </c>
    </row>
    <row r="127" spans="1:19" ht="31.5">
      <c r="A127" s="31" t="s">
        <v>110</v>
      </c>
      <c r="B127" s="25">
        <v>89</v>
      </c>
      <c r="C127" s="10" t="s">
        <v>22</v>
      </c>
      <c r="D127" s="3" t="s">
        <v>35</v>
      </c>
      <c r="E127" s="77" t="s">
        <v>57</v>
      </c>
      <c r="F127" s="89" t="s">
        <v>108</v>
      </c>
      <c r="G127" s="78"/>
      <c r="H127" s="12"/>
      <c r="I127" s="11"/>
      <c r="J127" s="38">
        <f>J128</f>
        <v>4</v>
      </c>
      <c r="K127" s="38">
        <f t="shared" si="48"/>
        <v>4</v>
      </c>
      <c r="L127" s="38">
        <f t="shared" si="49"/>
        <v>4</v>
      </c>
    </row>
    <row r="128" spans="1:19" ht="15.75">
      <c r="A128" s="69" t="s">
        <v>55</v>
      </c>
      <c r="B128" s="25">
        <v>89</v>
      </c>
      <c r="C128" s="10" t="s">
        <v>22</v>
      </c>
      <c r="D128" s="3" t="s">
        <v>35</v>
      </c>
      <c r="E128" s="77" t="s">
        <v>57</v>
      </c>
      <c r="F128" s="89" t="s">
        <v>108</v>
      </c>
      <c r="G128" s="78" t="s">
        <v>26</v>
      </c>
      <c r="H128" s="12"/>
      <c r="I128" s="11"/>
      <c r="J128" s="38">
        <f>J129</f>
        <v>4</v>
      </c>
      <c r="K128" s="38">
        <f t="shared" si="48"/>
        <v>4</v>
      </c>
      <c r="L128" s="39">
        <f t="shared" si="48"/>
        <v>4</v>
      </c>
    </row>
    <row r="129" spans="1:12" ht="21.75" customHeight="1">
      <c r="A129" s="69" t="s">
        <v>56</v>
      </c>
      <c r="B129" s="25">
        <v>89</v>
      </c>
      <c r="C129" s="10" t="s">
        <v>22</v>
      </c>
      <c r="D129" s="3" t="s">
        <v>35</v>
      </c>
      <c r="E129" s="77" t="s">
        <v>57</v>
      </c>
      <c r="F129" s="89" t="s">
        <v>108</v>
      </c>
      <c r="G129" s="78" t="s">
        <v>26</v>
      </c>
      <c r="H129" s="12" t="s">
        <v>27</v>
      </c>
      <c r="I129" s="11"/>
      <c r="J129" s="38">
        <f>J130</f>
        <v>4</v>
      </c>
      <c r="K129" s="38">
        <f t="shared" si="48"/>
        <v>4</v>
      </c>
      <c r="L129" s="39">
        <f t="shared" si="48"/>
        <v>4</v>
      </c>
    </row>
    <row r="130" spans="1:12" ht="47.25">
      <c r="A130" s="72" t="s">
        <v>163</v>
      </c>
      <c r="B130" s="24">
        <v>89</v>
      </c>
      <c r="C130" s="4">
        <v>1</v>
      </c>
      <c r="D130" s="4" t="s">
        <v>35</v>
      </c>
      <c r="E130" s="79" t="s">
        <v>57</v>
      </c>
      <c r="F130" s="4" t="s">
        <v>108</v>
      </c>
      <c r="G130" s="24" t="s">
        <v>26</v>
      </c>
      <c r="H130" s="4" t="s">
        <v>27</v>
      </c>
      <c r="I130" s="4" t="s">
        <v>171</v>
      </c>
      <c r="J130" s="75">
        <f>'Прил 2'!J56</f>
        <v>4</v>
      </c>
      <c r="K130" s="75">
        <f>'Прил 2'!K56</f>
        <v>4</v>
      </c>
      <c r="L130" s="75">
        <f>'Прил 2'!L56</f>
        <v>4</v>
      </c>
    </row>
    <row r="131" spans="1:12" ht="128.25" customHeight="1">
      <c r="A131" s="113" t="s">
        <v>139</v>
      </c>
      <c r="B131" s="88">
        <v>89</v>
      </c>
      <c r="C131" s="89" t="s">
        <v>22</v>
      </c>
      <c r="D131" s="89" t="s">
        <v>35</v>
      </c>
      <c r="E131" s="91" t="s">
        <v>42</v>
      </c>
      <c r="F131" s="89"/>
      <c r="G131" s="93"/>
      <c r="H131" s="89"/>
      <c r="I131" s="18"/>
      <c r="J131" s="38">
        <f>J134</f>
        <v>0.1</v>
      </c>
      <c r="K131" s="38">
        <f>K134</f>
        <v>0.1</v>
      </c>
      <c r="L131" s="39">
        <f>L134</f>
        <v>0.1</v>
      </c>
    </row>
    <row r="132" spans="1:12" ht="35.450000000000003" customHeight="1">
      <c r="A132" s="96" t="s">
        <v>106</v>
      </c>
      <c r="B132" s="116">
        <v>89</v>
      </c>
      <c r="C132" s="89" t="s">
        <v>22</v>
      </c>
      <c r="D132" s="89" t="s">
        <v>35</v>
      </c>
      <c r="E132" s="91" t="s">
        <v>42</v>
      </c>
      <c r="F132" s="89" t="s">
        <v>107</v>
      </c>
      <c r="G132" s="93"/>
      <c r="H132" s="89"/>
      <c r="I132" s="18"/>
      <c r="J132" s="38">
        <f>J133</f>
        <v>0.1</v>
      </c>
      <c r="K132" s="38">
        <f t="shared" ref="K132:L132" si="50">K133</f>
        <v>0.1</v>
      </c>
      <c r="L132" s="38">
        <f t="shared" si="50"/>
        <v>0.1</v>
      </c>
    </row>
    <row r="133" spans="1:12" ht="22.15" customHeight="1">
      <c r="A133" s="96" t="s">
        <v>41</v>
      </c>
      <c r="B133" s="116">
        <v>89</v>
      </c>
      <c r="C133" s="89" t="s">
        <v>22</v>
      </c>
      <c r="D133" s="89" t="s">
        <v>35</v>
      </c>
      <c r="E133" s="91" t="s">
        <v>42</v>
      </c>
      <c r="F133" s="89" t="s">
        <v>108</v>
      </c>
      <c r="G133" s="93"/>
      <c r="H133" s="89"/>
      <c r="I133" s="18"/>
      <c r="J133" s="38">
        <f>J134</f>
        <v>0.1</v>
      </c>
      <c r="K133" s="38">
        <f t="shared" ref="K133:L133" si="51">K134</f>
        <v>0.1</v>
      </c>
      <c r="L133" s="38">
        <f t="shared" si="51"/>
        <v>0.1</v>
      </c>
    </row>
    <row r="134" spans="1:12" ht="15.75">
      <c r="A134" s="113" t="s">
        <v>14</v>
      </c>
      <c r="B134" s="116">
        <v>89</v>
      </c>
      <c r="C134" s="89" t="s">
        <v>22</v>
      </c>
      <c r="D134" s="89" t="s">
        <v>35</v>
      </c>
      <c r="E134" s="91" t="s">
        <v>42</v>
      </c>
      <c r="F134" s="89" t="s">
        <v>108</v>
      </c>
      <c r="G134" s="93" t="s">
        <v>15</v>
      </c>
      <c r="H134" s="89"/>
      <c r="I134" s="18"/>
      <c r="J134" s="38">
        <f>J135</f>
        <v>0.1</v>
      </c>
      <c r="K134" s="38">
        <f t="shared" ref="K134:L135" si="52">K135</f>
        <v>0.1</v>
      </c>
      <c r="L134" s="39">
        <f t="shared" si="52"/>
        <v>0.1</v>
      </c>
    </row>
    <row r="135" spans="1:12" ht="63.75" customHeight="1">
      <c r="A135" s="113" t="s">
        <v>72</v>
      </c>
      <c r="B135" s="116">
        <v>89</v>
      </c>
      <c r="C135" s="89" t="s">
        <v>22</v>
      </c>
      <c r="D135" s="89" t="s">
        <v>35</v>
      </c>
      <c r="E135" s="91" t="s">
        <v>42</v>
      </c>
      <c r="F135" s="89" t="s">
        <v>108</v>
      </c>
      <c r="G135" s="93" t="s">
        <v>15</v>
      </c>
      <c r="H135" s="89" t="s">
        <v>16</v>
      </c>
      <c r="I135" s="18"/>
      <c r="J135" s="38">
        <f>J136</f>
        <v>0.1</v>
      </c>
      <c r="K135" s="38">
        <f t="shared" si="52"/>
        <v>0.1</v>
      </c>
      <c r="L135" s="39">
        <f t="shared" si="52"/>
        <v>0.1</v>
      </c>
    </row>
    <row r="136" spans="1:12" ht="47.25">
      <c r="A136" s="72" t="s">
        <v>163</v>
      </c>
      <c r="B136" s="28">
        <v>89</v>
      </c>
      <c r="C136" s="4" t="s">
        <v>22</v>
      </c>
      <c r="D136" s="4" t="s">
        <v>35</v>
      </c>
      <c r="E136" s="79" t="s">
        <v>42</v>
      </c>
      <c r="F136" s="4" t="s">
        <v>108</v>
      </c>
      <c r="G136" s="24" t="s">
        <v>15</v>
      </c>
      <c r="H136" s="4" t="s">
        <v>16</v>
      </c>
      <c r="I136" s="4" t="s">
        <v>171</v>
      </c>
      <c r="J136" s="75">
        <f>'Прил 2'!J30</f>
        <v>0.1</v>
      </c>
      <c r="K136" s="75">
        <f>'Прил 2'!K30</f>
        <v>0.1</v>
      </c>
      <c r="L136" s="76">
        <f>'Прил 2'!L30</f>
        <v>0.1</v>
      </c>
    </row>
    <row r="137" spans="1:12" ht="31.5">
      <c r="A137" s="250" t="s">
        <v>222</v>
      </c>
      <c r="B137" s="88" t="s">
        <v>47</v>
      </c>
      <c r="C137" s="89" t="s">
        <v>22</v>
      </c>
      <c r="D137" s="89" t="s">
        <v>35</v>
      </c>
      <c r="E137" s="91" t="s">
        <v>223</v>
      </c>
      <c r="F137" s="89"/>
      <c r="G137" s="93"/>
      <c r="H137" s="89"/>
      <c r="I137" s="89"/>
      <c r="J137" s="243">
        <f>J138</f>
        <v>31.87</v>
      </c>
      <c r="K137" s="243">
        <f t="shared" ref="K137:L141" si="53">K138</f>
        <v>0</v>
      </c>
      <c r="L137" s="243">
        <f t="shared" si="53"/>
        <v>0</v>
      </c>
    </row>
    <row r="138" spans="1:12" ht="47.25">
      <c r="A138" s="96" t="s">
        <v>106</v>
      </c>
      <c r="B138" s="88" t="s">
        <v>47</v>
      </c>
      <c r="C138" s="89" t="s">
        <v>22</v>
      </c>
      <c r="D138" s="89" t="s">
        <v>35</v>
      </c>
      <c r="E138" s="91" t="s">
        <v>223</v>
      </c>
      <c r="F138" s="89" t="s">
        <v>107</v>
      </c>
      <c r="G138" s="93"/>
      <c r="H138" s="12"/>
      <c r="I138" s="89"/>
      <c r="J138" s="243">
        <f>J139</f>
        <v>31.87</v>
      </c>
      <c r="K138" s="243">
        <f t="shared" si="53"/>
        <v>0</v>
      </c>
      <c r="L138" s="243">
        <f t="shared" si="53"/>
        <v>0</v>
      </c>
    </row>
    <row r="139" spans="1:12" ht="15.75">
      <c r="A139" s="96" t="s">
        <v>41</v>
      </c>
      <c r="B139" s="88" t="s">
        <v>47</v>
      </c>
      <c r="C139" s="89" t="s">
        <v>22</v>
      </c>
      <c r="D139" s="89" t="s">
        <v>35</v>
      </c>
      <c r="E139" s="91" t="s">
        <v>223</v>
      </c>
      <c r="F139" s="89" t="s">
        <v>108</v>
      </c>
      <c r="G139" s="93"/>
      <c r="H139" s="12"/>
      <c r="I139" s="89"/>
      <c r="J139" s="243">
        <f>J140</f>
        <v>31.87</v>
      </c>
      <c r="K139" s="243">
        <f t="shared" si="53"/>
        <v>0</v>
      </c>
      <c r="L139" s="243">
        <f t="shared" si="53"/>
        <v>0</v>
      </c>
    </row>
    <row r="140" spans="1:12" ht="31.5">
      <c r="A140" s="96" t="s">
        <v>220</v>
      </c>
      <c r="B140" s="88" t="s">
        <v>47</v>
      </c>
      <c r="C140" s="89" t="s">
        <v>22</v>
      </c>
      <c r="D140" s="89" t="s">
        <v>35</v>
      </c>
      <c r="E140" s="91" t="s">
        <v>223</v>
      </c>
      <c r="F140" s="89" t="s">
        <v>108</v>
      </c>
      <c r="G140" s="93" t="s">
        <v>27</v>
      </c>
      <c r="H140" s="12"/>
      <c r="I140" s="89"/>
      <c r="J140" s="243">
        <f>J141</f>
        <v>31.87</v>
      </c>
      <c r="K140" s="243">
        <f t="shared" si="53"/>
        <v>0</v>
      </c>
      <c r="L140" s="243">
        <f t="shared" si="53"/>
        <v>0</v>
      </c>
    </row>
    <row r="141" spans="1:12" ht="47.25">
      <c r="A141" s="96" t="s">
        <v>221</v>
      </c>
      <c r="B141" s="88" t="s">
        <v>47</v>
      </c>
      <c r="C141" s="89" t="s">
        <v>22</v>
      </c>
      <c r="D141" s="89" t="s">
        <v>35</v>
      </c>
      <c r="E141" s="91" t="s">
        <v>223</v>
      </c>
      <c r="F141" s="89" t="s">
        <v>108</v>
      </c>
      <c r="G141" s="93" t="s">
        <v>27</v>
      </c>
      <c r="H141" s="12" t="s">
        <v>29</v>
      </c>
      <c r="I141" s="89"/>
      <c r="J141" s="243">
        <f>J142</f>
        <v>31.87</v>
      </c>
      <c r="K141" s="243">
        <f t="shared" si="53"/>
        <v>0</v>
      </c>
      <c r="L141" s="243">
        <f t="shared" si="53"/>
        <v>0</v>
      </c>
    </row>
    <row r="142" spans="1:12" ht="47.25">
      <c r="A142" s="251" t="s">
        <v>163</v>
      </c>
      <c r="B142" s="28">
        <v>89</v>
      </c>
      <c r="C142" s="4" t="s">
        <v>22</v>
      </c>
      <c r="D142" s="4" t="s">
        <v>35</v>
      </c>
      <c r="E142" s="79" t="s">
        <v>223</v>
      </c>
      <c r="F142" s="4" t="s">
        <v>108</v>
      </c>
      <c r="G142" s="24" t="s">
        <v>27</v>
      </c>
      <c r="H142" s="4" t="s">
        <v>29</v>
      </c>
      <c r="I142" s="4" t="s">
        <v>171</v>
      </c>
      <c r="J142" s="252">
        <f>'Прил 2'!J69</f>
        <v>31.87</v>
      </c>
      <c r="K142" s="252">
        <f>'Прил 2'!K69</f>
        <v>0</v>
      </c>
      <c r="L142" s="252">
        <f>'Прил 2'!L69</f>
        <v>0</v>
      </c>
    </row>
  </sheetData>
  <autoFilter ref="A7:L136"/>
  <mergeCells count="12">
    <mergeCell ref="J1:L1"/>
    <mergeCell ref="M2:T2"/>
    <mergeCell ref="M114:S114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65:D66">
    <cfRule type="expression" dxfId="1" priority="50" stopIfTrue="1">
      <formula>$D65=""</formula>
    </cfRule>
    <cfRule type="expression" dxfId="0" priority="51" stopIfTrue="1">
      <formula>$E65&lt;&gt;""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tabSelected="1" view="pageBreakPreview" topLeftCell="A4" zoomScaleNormal="55" zoomScaleSheetLayoutView="100" workbookViewId="0">
      <selection activeCell="C20" sqref="C20"/>
    </sheetView>
  </sheetViews>
  <sheetFormatPr defaultColWidth="9.140625" defaultRowHeight="15.75"/>
  <cols>
    <col min="1" max="1" width="29.140625" style="164" customWidth="1"/>
    <col min="2" max="2" width="71" style="182" customWidth="1"/>
    <col min="3" max="3" width="14.85546875" style="164" customWidth="1"/>
    <col min="4" max="4" width="17.28515625" style="164" customWidth="1"/>
    <col min="5" max="5" width="16.28515625" style="164" customWidth="1"/>
    <col min="6" max="6" width="9.140625" style="164"/>
    <col min="7" max="7" width="20.28515625" style="164" customWidth="1"/>
    <col min="8" max="8" width="16.7109375" style="164" customWidth="1"/>
    <col min="9" max="9" width="21.85546875" style="164" customWidth="1"/>
    <col min="10" max="16384" width="9.140625" style="164"/>
  </cols>
  <sheetData>
    <row r="1" spans="1:5" ht="108" customHeight="1">
      <c r="A1" s="166"/>
      <c r="B1" s="181"/>
      <c r="C1" s="257" t="s">
        <v>205</v>
      </c>
      <c r="D1" s="257"/>
      <c r="E1" s="257"/>
    </row>
    <row r="2" spans="1:5" ht="51" customHeight="1">
      <c r="A2" s="274" t="s">
        <v>210</v>
      </c>
      <c r="B2" s="274"/>
      <c r="C2" s="274"/>
      <c r="D2" s="274"/>
      <c r="E2" s="274"/>
    </row>
    <row r="3" spans="1:5">
      <c r="A3" s="167"/>
      <c r="C3" s="183"/>
      <c r="E3" s="184" t="s">
        <v>136</v>
      </c>
    </row>
    <row r="4" spans="1:5" ht="34.5" customHeight="1">
      <c r="A4" s="275" t="s">
        <v>125</v>
      </c>
      <c r="B4" s="276" t="s">
        <v>211</v>
      </c>
      <c r="C4" s="275" t="s">
        <v>212</v>
      </c>
      <c r="D4" s="275"/>
      <c r="E4" s="275"/>
    </row>
    <row r="5" spans="1:5" ht="38.25" customHeight="1">
      <c r="A5" s="275"/>
      <c r="B5" s="276"/>
      <c r="C5" s="245" t="s">
        <v>142</v>
      </c>
      <c r="D5" s="245" t="s">
        <v>180</v>
      </c>
      <c r="E5" s="245" t="s">
        <v>196</v>
      </c>
    </row>
    <row r="6" spans="1:5" ht="31.5">
      <c r="A6" s="186" t="s">
        <v>126</v>
      </c>
      <c r="B6" s="187" t="s">
        <v>127</v>
      </c>
      <c r="C6" s="188">
        <f>C7+C14+C10</f>
        <v>-465.99760000000083</v>
      </c>
      <c r="D6" s="188">
        <f t="shared" ref="D6:E6" si="0">D7+D14+D10</f>
        <v>-99.9</v>
      </c>
      <c r="E6" s="188">
        <f t="shared" si="0"/>
        <v>-133.1</v>
      </c>
    </row>
    <row r="7" spans="1:5">
      <c r="A7" s="229" t="s">
        <v>128</v>
      </c>
      <c r="B7" s="230" t="s">
        <v>120</v>
      </c>
      <c r="C7" s="189">
        <f t="shared" ref="C7:E8" si="1">SUM(C8)</f>
        <v>0</v>
      </c>
      <c r="D7" s="190">
        <f t="shared" si="1"/>
        <v>0</v>
      </c>
      <c r="E7" s="190">
        <f t="shared" si="1"/>
        <v>0</v>
      </c>
    </row>
    <row r="8" spans="1:5" ht="31.5">
      <c r="A8" s="229" t="s">
        <v>129</v>
      </c>
      <c r="B8" s="230" t="s">
        <v>130</v>
      </c>
      <c r="C8" s="189">
        <f t="shared" si="1"/>
        <v>0</v>
      </c>
      <c r="D8" s="190">
        <f t="shared" si="1"/>
        <v>0</v>
      </c>
      <c r="E8" s="190">
        <f t="shared" si="1"/>
        <v>0</v>
      </c>
    </row>
    <row r="9" spans="1:5" ht="31.5">
      <c r="A9" s="229" t="s">
        <v>137</v>
      </c>
      <c r="B9" s="230" t="s">
        <v>186</v>
      </c>
      <c r="C9" s="189">
        <v>0</v>
      </c>
      <c r="D9" s="190">
        <v>0</v>
      </c>
      <c r="E9" s="190">
        <v>0</v>
      </c>
    </row>
    <row r="10" spans="1:5" ht="31.5">
      <c r="A10" s="231" t="s">
        <v>147</v>
      </c>
      <c r="B10" s="232" t="s">
        <v>187</v>
      </c>
      <c r="C10" s="189">
        <f t="shared" ref="C10:E11" si="2">C11</f>
        <v>-465.99756000000002</v>
      </c>
      <c r="D10" s="190">
        <f t="shared" si="2"/>
        <v>-99.9</v>
      </c>
      <c r="E10" s="190">
        <f t="shared" si="2"/>
        <v>-133.1</v>
      </c>
    </row>
    <row r="11" spans="1:5" ht="47.25">
      <c r="A11" s="231" t="s">
        <v>188</v>
      </c>
      <c r="B11" s="232" t="s">
        <v>189</v>
      </c>
      <c r="C11" s="191">
        <f t="shared" si="2"/>
        <v>-465.99756000000002</v>
      </c>
      <c r="D11" s="190">
        <f t="shared" si="2"/>
        <v>-99.9</v>
      </c>
      <c r="E11" s="190">
        <f t="shared" si="2"/>
        <v>-133.1</v>
      </c>
    </row>
    <row r="12" spans="1:5" ht="47.25">
      <c r="A12" s="231" t="s">
        <v>148</v>
      </c>
      <c r="B12" s="232" t="s">
        <v>189</v>
      </c>
      <c r="C12" s="191">
        <f>SUM(C13)</f>
        <v>-465.99756000000002</v>
      </c>
      <c r="D12" s="190">
        <f>SUM(D13)</f>
        <v>-99.9</v>
      </c>
      <c r="E12" s="190">
        <f>SUM(E13)</f>
        <v>-133.1</v>
      </c>
    </row>
    <row r="13" spans="1:5" ht="47.25">
      <c r="A13" s="231" t="s">
        <v>149</v>
      </c>
      <c r="B13" s="232" t="s">
        <v>190</v>
      </c>
      <c r="C13" s="249">
        <v>-465.99756000000002</v>
      </c>
      <c r="D13" s="190">
        <v>-99.9</v>
      </c>
      <c r="E13" s="190">
        <v>-133.1</v>
      </c>
    </row>
    <row r="14" spans="1:5" ht="31.5">
      <c r="A14" s="231" t="s">
        <v>150</v>
      </c>
      <c r="B14" s="233" t="s">
        <v>191</v>
      </c>
      <c r="C14" s="192">
        <f>C17+C18</f>
        <v>-4.000000080850441E-5</v>
      </c>
      <c r="D14" s="193">
        <f>D17+D18</f>
        <v>0</v>
      </c>
      <c r="E14" s="193">
        <f>E17+E18</f>
        <v>0</v>
      </c>
    </row>
    <row r="15" spans="1:5" s="195" customFormat="1">
      <c r="A15" s="234" t="s">
        <v>151</v>
      </c>
      <c r="B15" s="235" t="s">
        <v>131</v>
      </c>
      <c r="C15" s="194">
        <f t="shared" ref="C15:E16" si="3">SUM(C16)</f>
        <v>-4842.47</v>
      </c>
      <c r="D15" s="193">
        <f t="shared" si="3"/>
        <v>-1406.6999999999998</v>
      </c>
      <c r="E15" s="193">
        <f t="shared" si="3"/>
        <v>-1432.3000000000002</v>
      </c>
    </row>
    <row r="16" spans="1:5">
      <c r="A16" s="231" t="s">
        <v>152</v>
      </c>
      <c r="B16" s="230" t="s">
        <v>132</v>
      </c>
      <c r="C16" s="196">
        <f t="shared" si="3"/>
        <v>-4842.47</v>
      </c>
      <c r="D16" s="190">
        <f t="shared" si="3"/>
        <v>-1406.6999999999998</v>
      </c>
      <c r="E16" s="190">
        <f t="shared" si="3"/>
        <v>-1432.3000000000002</v>
      </c>
    </row>
    <row r="17" spans="1:9" ht="31.5">
      <c r="A17" s="231" t="s">
        <v>153</v>
      </c>
      <c r="B17" s="230" t="s">
        <v>192</v>
      </c>
      <c r="C17" s="196">
        <f>-'Прил 1'!C7-C9</f>
        <v>-4842.47</v>
      </c>
      <c r="D17" s="196">
        <f>-'Прил 1'!D7-D9</f>
        <v>-1406.6999999999998</v>
      </c>
      <c r="E17" s="196">
        <f>-'Прил 1'!E7-E9</f>
        <v>-1432.3000000000002</v>
      </c>
    </row>
    <row r="18" spans="1:9" s="195" customFormat="1">
      <c r="A18" s="234" t="s">
        <v>154</v>
      </c>
      <c r="B18" s="235" t="s">
        <v>133</v>
      </c>
      <c r="C18" s="194">
        <f>SUM(C19)</f>
        <v>4842.4699599999994</v>
      </c>
      <c r="D18" s="193">
        <f t="shared" ref="C18:E19" si="4">SUM(D19)</f>
        <v>1406.7</v>
      </c>
      <c r="E18" s="193">
        <f t="shared" si="4"/>
        <v>1432.3</v>
      </c>
    </row>
    <row r="19" spans="1:9">
      <c r="A19" s="231" t="s">
        <v>155</v>
      </c>
      <c r="B19" s="230" t="s">
        <v>134</v>
      </c>
      <c r="C19" s="196">
        <f t="shared" si="4"/>
        <v>4842.4699599999994</v>
      </c>
      <c r="D19" s="190">
        <f t="shared" si="4"/>
        <v>1406.7</v>
      </c>
      <c r="E19" s="190">
        <f t="shared" si="4"/>
        <v>1432.3</v>
      </c>
    </row>
    <row r="20" spans="1:9">
      <c r="A20" s="185" t="s">
        <v>156</v>
      </c>
      <c r="B20" s="197" t="s">
        <v>135</v>
      </c>
      <c r="C20" s="196">
        <f>'Прил 2'!J8-C13</f>
        <v>4842.4699599999994</v>
      </c>
      <c r="D20" s="196">
        <f>'Прил 3 '!J7-D13</f>
        <v>1406.7</v>
      </c>
      <c r="E20" s="196">
        <f>'Прил 3 '!K7-E13</f>
        <v>1432.3</v>
      </c>
      <c r="G20" s="198"/>
      <c r="H20" s="198"/>
      <c r="I20" s="198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73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zoomScaleNormal="40" zoomScaleSheetLayoutView="100" workbookViewId="0">
      <selection activeCell="C16" sqref="C16"/>
    </sheetView>
  </sheetViews>
  <sheetFormatPr defaultColWidth="8" defaultRowHeight="15.75"/>
  <cols>
    <col min="1" max="1" width="15.140625" style="199" customWidth="1"/>
    <col min="2" max="2" width="56.5703125" style="199" customWidth="1"/>
    <col min="3" max="3" width="15" style="199" customWidth="1"/>
    <col min="4" max="4" width="12.85546875" style="199" customWidth="1"/>
    <col min="5" max="5" width="14.5703125" style="199" customWidth="1"/>
    <col min="6" max="16384" width="8" style="199"/>
  </cols>
  <sheetData>
    <row r="1" spans="1:5" ht="112.5" customHeight="1">
      <c r="A1" s="200"/>
      <c r="B1" s="165"/>
      <c r="C1" s="257" t="s">
        <v>208</v>
      </c>
      <c r="D1" s="257"/>
      <c r="E1" s="257"/>
    </row>
    <row r="2" spans="1:5">
      <c r="A2" s="277" t="s">
        <v>213</v>
      </c>
      <c r="B2" s="277"/>
      <c r="C2" s="277"/>
      <c r="D2" s="277"/>
      <c r="E2" s="277"/>
    </row>
    <row r="3" spans="1:5">
      <c r="A3" s="277"/>
      <c r="B3" s="277"/>
      <c r="C3" s="277"/>
      <c r="D3" s="277"/>
      <c r="E3" s="277"/>
    </row>
    <row r="4" spans="1:5" ht="45" customHeight="1">
      <c r="A4" s="277"/>
      <c r="B4" s="277"/>
      <c r="C4" s="277"/>
      <c r="D4" s="277"/>
      <c r="E4" s="277"/>
    </row>
    <row r="5" spans="1:5">
      <c r="A5" s="278" t="s">
        <v>118</v>
      </c>
      <c r="B5" s="278" t="s">
        <v>214</v>
      </c>
      <c r="C5" s="280" t="s">
        <v>215</v>
      </c>
      <c r="D5" s="281"/>
      <c r="E5" s="282"/>
    </row>
    <row r="6" spans="1:5">
      <c r="A6" s="279"/>
      <c r="B6" s="279"/>
      <c r="C6" s="236" t="s">
        <v>142</v>
      </c>
      <c r="D6" s="246" t="s">
        <v>180</v>
      </c>
      <c r="E6" s="246" t="s">
        <v>196</v>
      </c>
    </row>
    <row r="7" spans="1:5">
      <c r="A7" s="202">
        <v>1</v>
      </c>
      <c r="B7" s="203">
        <v>2</v>
      </c>
      <c r="C7" s="204">
        <v>3</v>
      </c>
      <c r="D7" s="201">
        <v>4</v>
      </c>
      <c r="E7" s="201">
        <v>5</v>
      </c>
    </row>
    <row r="8" spans="1:5" ht="31.5">
      <c r="A8" s="205" t="s">
        <v>119</v>
      </c>
      <c r="B8" s="206" t="s">
        <v>120</v>
      </c>
      <c r="C8" s="207">
        <f>C10</f>
        <v>0</v>
      </c>
      <c r="D8" s="207">
        <f>D10</f>
        <v>0</v>
      </c>
      <c r="E8" s="207">
        <f>E10</f>
        <v>0</v>
      </c>
    </row>
    <row r="9" spans="1:5">
      <c r="A9" s="208"/>
      <c r="B9" s="209" t="s">
        <v>158</v>
      </c>
      <c r="C9" s="210"/>
      <c r="D9" s="211"/>
      <c r="E9" s="211"/>
    </row>
    <row r="10" spans="1:5">
      <c r="A10" s="208">
        <v>1</v>
      </c>
      <c r="B10" s="209" t="s">
        <v>122</v>
      </c>
      <c r="C10" s="213"/>
      <c r="D10" s="213"/>
      <c r="E10" s="213"/>
    </row>
    <row r="11" spans="1:5" ht="31.5">
      <c r="A11" s="208">
        <v>2</v>
      </c>
      <c r="B11" s="214" t="s">
        <v>123</v>
      </c>
      <c r="C11" s="212"/>
      <c r="D11" s="212"/>
      <c r="E11" s="212"/>
    </row>
    <row r="12" spans="1:5" ht="31.5">
      <c r="A12" s="215" t="s">
        <v>157</v>
      </c>
      <c r="B12" s="216" t="s">
        <v>124</v>
      </c>
      <c r="C12" s="207">
        <f>C15</f>
        <v>-465.99760000000083</v>
      </c>
      <c r="D12" s="207">
        <f>D15</f>
        <v>-99.9</v>
      </c>
      <c r="E12" s="207">
        <f>E15</f>
        <v>-133.1</v>
      </c>
    </row>
    <row r="13" spans="1:5">
      <c r="A13" s="205"/>
      <c r="B13" s="209" t="s">
        <v>121</v>
      </c>
      <c r="C13" s="207"/>
      <c r="D13" s="207"/>
      <c r="E13" s="207"/>
    </row>
    <row r="14" spans="1:5">
      <c r="A14" s="208">
        <v>1</v>
      </c>
      <c r="B14" s="209" t="s">
        <v>122</v>
      </c>
      <c r="C14" s="207"/>
      <c r="D14" s="207"/>
      <c r="E14" s="207"/>
    </row>
    <row r="15" spans="1:5" ht="31.5">
      <c r="A15" s="208">
        <v>2</v>
      </c>
      <c r="B15" s="214" t="s">
        <v>123</v>
      </c>
      <c r="C15" s="217">
        <f>'Прил 5'!C6</f>
        <v>-465.99760000000083</v>
      </c>
      <c r="D15" s="217">
        <v>-99.9</v>
      </c>
      <c r="E15" s="217">
        <v>-133.1</v>
      </c>
    </row>
    <row r="16" spans="1:5">
      <c r="A16" s="208"/>
      <c r="B16" s="218" t="s">
        <v>21</v>
      </c>
      <c r="C16" s="212">
        <f>C10+C15</f>
        <v>-465.99760000000083</v>
      </c>
      <c r="D16" s="212">
        <f>D10+D15</f>
        <v>-99.9</v>
      </c>
      <c r="E16" s="212">
        <f>E10+E15</f>
        <v>-133.1</v>
      </c>
    </row>
    <row r="19" spans="4:4">
      <c r="D19" s="219"/>
    </row>
    <row r="20" spans="4:4">
      <c r="D20" s="219"/>
    </row>
    <row r="21" spans="4:4">
      <c r="D21" s="219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2022-06-20T07:00:14Z</dcterms:modified>
</cp:coreProperties>
</file>