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2'!$A$6:$L$123</definedName>
    <definedName name="_xlnm._FilterDatabase" localSheetId="2" hidden="1">'Прил 3 '!$A$6:$K$121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1'!$A$1:$E$41</definedName>
    <definedName name="_xlnm.Print_Area" localSheetId="1">'Прил 2'!$A$1:$L$123</definedName>
    <definedName name="_xlnm.Print_Area" localSheetId="2">'Прил 3 '!$A$1:$K$121</definedName>
    <definedName name="_xlnm.Print_Area" localSheetId="3">'Прил 4'!$A$1:$L$160</definedName>
  </definedNames>
  <calcPr calcId="125725"/>
  <fileRecoveryPr autoRecover="0"/>
</workbook>
</file>

<file path=xl/calcChain.xml><?xml version="1.0" encoding="utf-8"?>
<calcChain xmlns="http://schemas.openxmlformats.org/spreadsheetml/2006/main">
  <c r="C18" i="1"/>
  <c r="C11"/>
  <c r="J27" i="6"/>
  <c r="C15" i="1"/>
  <c r="J37" i="6"/>
  <c r="J33"/>
  <c r="J18"/>
  <c r="J35"/>
  <c r="J24"/>
  <c r="J99"/>
  <c r="J15"/>
  <c r="J96"/>
  <c r="J90"/>
  <c r="C13" i="1"/>
  <c r="C38"/>
  <c r="C17"/>
  <c r="J30" i="6" l="1"/>
  <c r="J29"/>
  <c r="J109"/>
  <c r="C41" i="1"/>
  <c r="C22"/>
  <c r="C33"/>
  <c r="K160" i="9"/>
  <c r="K159" s="1"/>
  <c r="K158" s="1"/>
  <c r="K157" s="1"/>
  <c r="K156" s="1"/>
  <c r="K155" s="1"/>
  <c r="L160"/>
  <c r="L159" s="1"/>
  <c r="L158" s="1"/>
  <c r="L157" s="1"/>
  <c r="L156" s="1"/>
  <c r="L155" s="1"/>
  <c r="J160"/>
  <c r="J159" s="1"/>
  <c r="J158" s="1"/>
  <c r="J157" s="1"/>
  <c r="J156" s="1"/>
  <c r="J155" s="1"/>
  <c r="J100" i="18"/>
  <c r="J99" s="1"/>
  <c r="J98" s="1"/>
  <c r="K100"/>
  <c r="K99" s="1"/>
  <c r="K98" s="1"/>
  <c r="I100"/>
  <c r="I99" s="1"/>
  <c r="I98" s="1"/>
  <c r="J68" i="6"/>
  <c r="L100"/>
  <c r="K101"/>
  <c r="K100" s="1"/>
  <c r="L101"/>
  <c r="J100"/>
  <c r="J101"/>
  <c r="C36" i="1"/>
  <c r="C37"/>
  <c r="C27" l="1"/>
  <c r="D23"/>
  <c r="E23"/>
  <c r="C23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D8" i="1"/>
  <c r="E8"/>
  <c r="D21"/>
  <c r="E21"/>
  <c r="C21"/>
  <c r="D40"/>
  <c r="E40"/>
  <c r="C40"/>
  <c r="J72" i="9" l="1"/>
  <c r="I30" i="18"/>
  <c r="J31" i="6"/>
  <c r="K31"/>
  <c r="L31"/>
  <c r="K72" i="9"/>
  <c r="L72"/>
  <c r="J30" i="18"/>
  <c r="K30"/>
  <c r="D28" i="1" l="1"/>
  <c r="E28"/>
  <c r="D32"/>
  <c r="E32"/>
  <c r="C32"/>
  <c r="D15" i="12" l="1"/>
  <c r="E15"/>
  <c r="C15"/>
  <c r="L24" i="6" l="1"/>
  <c r="K24"/>
  <c r="D25" i="1"/>
  <c r="D26"/>
  <c r="E26"/>
  <c r="E25" s="1"/>
  <c r="C25"/>
  <c r="C26"/>
  <c r="J74" i="18" l="1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9" i="6"/>
  <c r="K109"/>
  <c r="E38" i="1"/>
  <c r="D38"/>
  <c r="K31" i="9" l="1"/>
  <c r="K121" i="18"/>
  <c r="J121"/>
  <c r="L121" i="6"/>
  <c r="L120" s="1"/>
  <c r="L99"/>
  <c r="K99"/>
  <c r="I26" i="18"/>
  <c r="I29"/>
  <c r="I27" s="1"/>
  <c r="C16" i="12"/>
  <c r="L119" i="6" l="1"/>
  <c r="L118" s="1"/>
  <c r="L117" s="1"/>
  <c r="L122"/>
  <c r="D29" i="1"/>
  <c r="E29"/>
  <c r="C29"/>
  <c r="K121" i="6" l="1"/>
  <c r="K120" s="1"/>
  <c r="K119" s="1"/>
  <c r="K118" s="1"/>
  <c r="K117" s="1"/>
  <c r="K122"/>
  <c r="L110" i="9"/>
  <c r="L109" s="1"/>
  <c r="L108" s="1"/>
  <c r="J26" i="18"/>
  <c r="K110" i="9" l="1"/>
  <c r="K109" s="1"/>
  <c r="K108" s="1"/>
  <c r="K119" i="18"/>
  <c r="K118" s="1"/>
  <c r="K117" s="1"/>
  <c r="K116" s="1"/>
  <c r="K115" s="1"/>
  <c r="K120"/>
  <c r="J119"/>
  <c r="J118" s="1"/>
  <c r="J117" s="1"/>
  <c r="J116" s="1"/>
  <c r="J115" s="1"/>
  <c r="J120"/>
  <c r="J107" l="1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C28" s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8"/>
  <c r="K107" s="1"/>
  <c r="K106" s="1"/>
  <c r="L108"/>
  <c r="L107" s="1"/>
  <c r="J108"/>
  <c r="J107" s="1"/>
  <c r="J106" s="1"/>
  <c r="J105" s="1"/>
  <c r="J104" s="1"/>
  <c r="J103" s="1"/>
  <c r="K115"/>
  <c r="K114" s="1"/>
  <c r="L115"/>
  <c r="L114" s="1"/>
  <c r="J115"/>
  <c r="J114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91" i="18" l="1"/>
  <c r="I90" s="1"/>
  <c r="I89" s="1"/>
  <c r="J93" i="6"/>
  <c r="C8" i="1"/>
  <c r="C7" s="1"/>
  <c r="C17" i="13" s="1"/>
  <c r="J22" i="6"/>
  <c r="K91" i="18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2"/>
  <c r="J91" s="1"/>
  <c r="J62" i="9"/>
  <c r="J25" i="6"/>
  <c r="J21" s="1"/>
  <c r="K106" i="18"/>
  <c r="K105" s="1"/>
  <c r="K104" s="1"/>
  <c r="K103" s="1"/>
  <c r="K102" s="1"/>
  <c r="K101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101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3" i="6"/>
  <c r="J112" s="1"/>
  <c r="J111" s="1"/>
  <c r="J110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3"/>
  <c r="L112" s="1"/>
  <c r="L111" s="1"/>
  <c r="L110" s="1"/>
  <c r="K105"/>
  <c r="K104" s="1"/>
  <c r="K103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6"/>
  <c r="L105" s="1"/>
  <c r="L104" s="1"/>
  <c r="L103" s="1"/>
  <c r="J100" i="9"/>
  <c r="J99" s="1"/>
  <c r="J45" i="6"/>
  <c r="J44" s="1"/>
  <c r="J43" s="1"/>
  <c r="K45"/>
  <c r="K44" s="1"/>
  <c r="K43" s="1"/>
  <c r="L11"/>
  <c r="L10" s="1"/>
  <c r="K113"/>
  <c r="K112" s="1"/>
  <c r="K111" s="1"/>
  <c r="K110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<sst xmlns="http://schemas.openxmlformats.org/spreadsheetml/2006/main" count="2311" uniqueCount="267">
  <si>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</si>
  <si>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</si>
  <si>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</si>
  <si>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</si>
  <si>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</si>
  <si>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</si>
  <si>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</si>
  <si>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</si>
  <si>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</si>
  <si>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</si>
  <si>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</si>
  <si>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</si>
  <si>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</si>
  <si>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</si>
  <si>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</si>
  <si>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</si>
  <si>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</si>
  <si>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</si>
  <si>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</si>
  <si>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</si>
  <si>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</si>
  <si>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</si>
  <si>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</si>
  <si>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</si>
  <si>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</si>
  <si>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</si>
  <si>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</si>
  <si>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</si>
  <si>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</si>
  <si>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</si>
  <si>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</si>
  <si>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</si>
  <si>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</si>
  <si>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</si>
  <si>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</si>
  <si>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</si>
  <si>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</si>
  <si>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</si>
  <si>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</si>
  <si>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</si>
  <si>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</si>
  <si>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</si>
  <si>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</si>
  <si>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</si>
  <si>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</si>
  <si>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</si>
  <si>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</si>
  <si>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</si>
  <si>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</si>
  <si>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</si>
  <si>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</si>
  <si>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</si>
  <si>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</si>
  <si>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</si>
  <si>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</si>
  <si>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</si>
  <si>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</si>
  <si>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</si>
  <si>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</si>
  <si>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</si>
  <si>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</si>
  <si>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</si>
  <si>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</si>
  <si>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</si>
  <si>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</si>
  <si>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</si>
  <si>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</si>
  <si>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</si>
  <si>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</si>
  <si>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</si>
  <si>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</si>
  <si>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</si>
  <si>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</si>
  <si>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</si>
  <si>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</si>
  <si>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</si>
  <si>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</si>
  <si>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</si>
  <si>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</si>
  <si>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</si>
  <si>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</si>
  <si>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</si>
  <si>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</si>
  <si>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</si>
  <si>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</si>
  <si>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</si>
  <si>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</si>
  <si>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</si>
  <si>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</si>
  <si>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</si>
  <si>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</si>
  <si>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</si>
  <si>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</si>
  <si>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</si>
  <si>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</si>
  <si>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</si>
  <si>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</si>
  <si>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</si>
  <si>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</si>
  <si>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</si>
  <si>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</si>
  <si>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</si>
  <si>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</si>
  <si>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</si>
  <si>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</si>
  <si>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</si>
  <si>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</si>
  <si>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</si>
  <si>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</si>
  <si>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</si>
  <si>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</si>
  <si>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</si>
  <si>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</si>
  <si>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</si>
  <si>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</si>
  <si>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</si>
  <si>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</si>
  <si>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</si>
  <si>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</si>
  <si>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</si>
  <si>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</si>
  <si>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</si>
  <si>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</si>
  <si>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</si>
  <si>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</si>
  <si>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</si>
  <si>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</si>
  <si>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</si>
  <si>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</si>
  <si>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</si>
  <si>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</si>
  <si>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</si>
  <si>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</si>
  <si>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</si>
  <si>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</si>
  <si>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</si>
  <si>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</si>
  <si>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</si>
  <si>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</si>
  <si>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</si>
  <si>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</si>
  <si>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</si>
  <si>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</si>
  <si>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</si>
  <si>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</si>
  <si>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</si>
  <si>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</si>
  <si>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</si>
  <si>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</si>
  <si>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</si>
  <si>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</si>
  <si>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</si>
  <si>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</si>
  <si>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</si>
  <si>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</si>
  <si>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</si>
  <si>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</si>
  <si>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</si>
  <si>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</si>
  <si>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</si>
  <si>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</si>
  <si>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</si>
  <si>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</si>
  <si>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</si>
  <si>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</si>
  <si>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</si>
  <si>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</si>
  <si>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</si>
  <si>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</si>
  <si>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</si>
  <si>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</si>
  <si>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</si>
  <si>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</si>
  <si>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</si>
  <si>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</si>
  <si>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</si>
  <si>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</si>
  <si>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</si>
  <si>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</si>
  <si>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</si>
  <si>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</si>
  <si>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</si>
  <si>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</si>
  <si>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</si>
  <si>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</si>
  <si>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</si>
  <si>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</si>
  <si>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</si>
  <si>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</si>
  <si>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</si>
  <si>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</si>
  <si>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</si>
  <si>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</si>
  <si>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</si>
  <si>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</si>
  <si>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</si>
  <si>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</si>
  <si>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</si>
  <si>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</si>
  <si>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</si>
  <si>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</si>
  <si>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</si>
  <si>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</si>
  <si>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</si>
  <si>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</si>
  <si>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</si>
  <si>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</si>
  <si>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</si>
  <si>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</si>
  <si>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</si>
  <si>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</si>
  <si>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</si>
  <si>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</si>
  <si>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</si>
  <si>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</si>
  <si>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</si>
  <si>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</si>
  <si>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</si>
  <si>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</si>
  <si>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</si>
  <si>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</si>
  <si>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</si>
  <si>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</si>
  <si>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</si>
  <si>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</si>
  <si>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</si>
  <si>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</si>
  <si>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</si>
  <si>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</si>
  <si>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</si>
  <si>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</si>
  <si>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</si>
  <si>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</si>
  <si>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</si>
  <si>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</si>
  <si>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</si>
  <si>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</si>
  <si>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</si>
  <si>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</si>
  <si>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</si>
  <si>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</si>
  <si>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</si>
  <si>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</si>
  <si>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</si>
  <si>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</si>
  <si>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</si>
  <si>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</si>
  <si>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</si>
  <si>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</si>
  <si>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</si>
  <si>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</si>
  <si>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</si>
  <si>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</si>
  <si>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</si>
  <si>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</si>
  <si>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</si>
  <si>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</si>
  <si>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</si>
  <si>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</si>
  <si>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межбюджетные трансферты, передаваемые бюджетам сельских поселений</t>
  </si>
  <si>
    <t>91820249999100000150</t>
  </si>
  <si>
    <t>Решение вопросов местного значения, осуществляемое с привлечением средств самообложения граждан</t>
  </si>
  <si>
    <t>78090</t>
  </si>
  <si>
    <t>,</t>
  </si>
  <si>
    <t>-10</t>
  </si>
  <si>
    <t>+11,1</t>
  </si>
  <si>
    <t>+21,1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</si>
</sst>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165" fontId="8" fillId="0" borderId="7" xfId="0" applyNumberFormat="1" applyFont="1" applyFill="1" applyBorder="1" applyAlignment="1">
      <alignment horizontal="right" wrapText="1"/>
    </xf>
    <xf numFmtId="0" fontId="3" fillId="2" borderId="11" xfId="0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/>
    <xf numFmtId="49" fontId="3" fillId="2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1"/>
  <sheetViews>
    <sheetView tabSelected="1" view="pageBreakPreview" topLeftCell="A7" zoomScaleNormal="75" zoomScaleSheetLayoutView="100" workbookViewId="0">
      <selection activeCell="C18" sqref="C1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6" customWidth="1"/>
    <col min="7" max="16384" width="8.5703125" style="19"/>
  </cols>
  <sheetData>
    <row r="1" spans="1:6" ht="117" customHeight="1">
      <c r="A1" s="16"/>
      <c r="B1" s="16"/>
      <c r="C1" s="213" t="s">
        <v>191</v>
      </c>
      <c r="D1" s="213"/>
      <c r="E1" s="213"/>
    </row>
    <row r="2" spans="1:6" ht="42" customHeight="1">
      <c r="A2" s="219" t="s">
        <v>149</v>
      </c>
      <c r="B2" s="219"/>
      <c r="C2" s="219"/>
      <c r="D2" s="219"/>
      <c r="E2" s="219"/>
    </row>
    <row r="3" spans="1:6">
      <c r="A3" s="37"/>
      <c r="B3" s="37"/>
      <c r="C3" s="220" t="s">
        <v>0</v>
      </c>
      <c r="D3" s="220"/>
      <c r="E3" s="220"/>
    </row>
    <row r="4" spans="1:6" ht="32.25" customHeight="1">
      <c r="A4" s="215" t="s">
        <v>1</v>
      </c>
      <c r="B4" s="217" t="s">
        <v>2</v>
      </c>
      <c r="C4" s="214" t="s">
        <v>3</v>
      </c>
      <c r="D4" s="214"/>
      <c r="E4" s="214"/>
    </row>
    <row r="5" spans="1:6">
      <c r="A5" s="216"/>
      <c r="B5" s="218"/>
      <c r="C5" s="160" t="s">
        <v>148</v>
      </c>
      <c r="D5" s="160" t="s">
        <v>173</v>
      </c>
      <c r="E5" s="160" t="s">
        <v>193</v>
      </c>
    </row>
    <row r="6" spans="1:6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6">
      <c r="A7" s="22"/>
      <c r="B7" s="23" t="s">
        <v>4</v>
      </c>
      <c r="C7" s="24">
        <f>C8+C28+C40</f>
        <v>4187.4063900000001</v>
      </c>
      <c r="D7" s="24">
        <f>SUM(D8+D28)</f>
        <v>1027.3999999999999</v>
      </c>
      <c r="E7" s="14">
        <f>SUM(E8+E28)</f>
        <v>1103.2</v>
      </c>
    </row>
    <row r="8" spans="1:6">
      <c r="A8" s="25" t="s">
        <v>71</v>
      </c>
      <c r="B8" s="23" t="s">
        <v>77</v>
      </c>
      <c r="C8" s="26">
        <f>C9+C12+C14+C16+C19+C25+C21+C23</f>
        <v>1371.4463900000001</v>
      </c>
      <c r="D8" s="26">
        <f t="shared" ref="D8:E8" si="0">D9+D12+D14+D16+D19+D25+D21</f>
        <v>475.7</v>
      </c>
      <c r="E8" s="26">
        <f t="shared" si="0"/>
        <v>511.6</v>
      </c>
    </row>
    <row r="9" spans="1:6">
      <c r="A9" s="25" t="s">
        <v>72</v>
      </c>
      <c r="B9" s="23" t="s">
        <v>5</v>
      </c>
      <c r="C9" s="26">
        <f t="shared" ref="C9:E10" si="1">SUM(C10)</f>
        <v>59</v>
      </c>
      <c r="D9" s="26">
        <f t="shared" si="1"/>
        <v>23</v>
      </c>
      <c r="E9" s="15">
        <f t="shared" si="1"/>
        <v>52</v>
      </c>
    </row>
    <row r="10" spans="1:6">
      <c r="A10" s="25" t="s">
        <v>6</v>
      </c>
      <c r="B10" s="23" t="s">
        <v>7</v>
      </c>
      <c r="C10" s="156">
        <f t="shared" si="1"/>
        <v>59</v>
      </c>
      <c r="D10" s="156">
        <f t="shared" si="1"/>
        <v>23</v>
      </c>
      <c r="E10" s="157">
        <f t="shared" si="1"/>
        <v>52</v>
      </c>
    </row>
    <row r="11" spans="1:6" ht="63">
      <c r="A11" s="27" t="s">
        <v>78</v>
      </c>
      <c r="B11" s="8" t="s">
        <v>79</v>
      </c>
      <c r="C11" s="149">
        <f>48+11</f>
        <v>59</v>
      </c>
      <c r="D11" s="182">
        <v>23</v>
      </c>
      <c r="E11" s="150">
        <v>52</v>
      </c>
    </row>
    <row r="12" spans="1:6" ht="17.25" customHeight="1">
      <c r="A12" s="25" t="s">
        <v>73</v>
      </c>
      <c r="B12" s="23" t="s">
        <v>8</v>
      </c>
      <c r="C12" s="26">
        <f>SUM(C13)</f>
        <v>11</v>
      </c>
      <c r="D12" s="26">
        <f>SUM(D13)</f>
        <v>7</v>
      </c>
      <c r="E12" s="15">
        <f>SUM(E13)</f>
        <v>7</v>
      </c>
      <c r="F12" s="206" t="s">
        <v>263</v>
      </c>
    </row>
    <row r="13" spans="1:6" ht="24" customHeight="1">
      <c r="A13" s="27" t="s">
        <v>80</v>
      </c>
      <c r="B13" s="8" t="s">
        <v>9</v>
      </c>
      <c r="C13" s="149">
        <f>7+4</f>
        <v>11</v>
      </c>
      <c r="D13" s="149">
        <v>7</v>
      </c>
      <c r="E13" s="155">
        <v>7</v>
      </c>
    </row>
    <row r="14" spans="1:6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6" ht="33" customHeight="1">
      <c r="A15" s="27" t="s">
        <v>82</v>
      </c>
      <c r="B15" s="28" t="s">
        <v>83</v>
      </c>
      <c r="C15" s="149">
        <f>74+10-10</f>
        <v>74</v>
      </c>
      <c r="D15" s="150">
        <v>78</v>
      </c>
      <c r="E15" s="151">
        <v>80</v>
      </c>
      <c r="F15" s="206" t="s">
        <v>264</v>
      </c>
    </row>
    <row r="16" spans="1:6">
      <c r="A16" s="25" t="s">
        <v>75</v>
      </c>
      <c r="B16" s="3" t="s">
        <v>10</v>
      </c>
      <c r="C16" s="26">
        <f>SUM(C17+C18)</f>
        <v>416.1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f>85+45</f>
        <v>130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f>235+30+21.1</f>
        <v>286.10000000000002</v>
      </c>
      <c r="D18" s="150">
        <v>236</v>
      </c>
      <c r="E18" s="151">
        <v>239</v>
      </c>
      <c r="F18" s="207" t="s">
        <v>266</v>
      </c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07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64.458889999999997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f>40.25889+19.5+4.7</f>
        <v>64.458889999999997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2785.96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650</v>
      </c>
      <c r="D32" s="26">
        <f t="shared" ref="D32:E32" si="7">D33</f>
        <v>0</v>
      </c>
      <c r="E32" s="26">
        <f t="shared" si="7"/>
        <v>0</v>
      </c>
    </row>
    <row r="33" spans="1:5" ht="18.75" customHeight="1">
      <c r="A33" s="27" t="s">
        <v>242</v>
      </c>
      <c r="B33" s="29" t="s">
        <v>241</v>
      </c>
      <c r="C33" s="13">
        <f>500+100+50</f>
        <v>650</v>
      </c>
      <c r="D33" s="13">
        <v>0</v>
      </c>
      <c r="E33" s="13">
        <v>0</v>
      </c>
    </row>
    <row r="34" spans="1:5">
      <c r="A34" s="25" t="s">
        <v>91</v>
      </c>
      <c r="B34" s="32" t="s">
        <v>92</v>
      </c>
      <c r="C34" s="26">
        <f>SUM(C35+C36)</f>
        <v>95.399999999999991</v>
      </c>
      <c r="D34" s="26">
        <f>SUM(D35+D36)</f>
        <v>92.899999999999991</v>
      </c>
      <c r="E34" s="15">
        <f>SUM(E35+E36)</f>
        <v>96.1</v>
      </c>
    </row>
    <row r="35" spans="1:5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5" ht="35.25" customHeight="1">
      <c r="A36" s="27" t="s">
        <v>98</v>
      </c>
      <c r="B36" s="8" t="s">
        <v>141</v>
      </c>
      <c r="C36" s="33">
        <f>89.8+5.5</f>
        <v>95.3</v>
      </c>
      <c r="D36" s="9">
        <v>92.8</v>
      </c>
      <c r="E36" s="9">
        <v>96</v>
      </c>
    </row>
    <row r="37" spans="1:5" ht="21" customHeight="1">
      <c r="A37" s="25" t="s">
        <v>93</v>
      </c>
      <c r="B37" s="23" t="s">
        <v>94</v>
      </c>
      <c r="C37" s="24">
        <f>C38+C39</f>
        <v>1614.46</v>
      </c>
      <c r="D37" s="24">
        <f>SUM(D38)</f>
        <v>385</v>
      </c>
      <c r="E37" s="14">
        <f>SUM(E38)</f>
        <v>406.79999999999995</v>
      </c>
    </row>
    <row r="38" spans="1:5" ht="66" customHeight="1">
      <c r="A38" s="27" t="s">
        <v>99</v>
      </c>
      <c r="B38" s="29" t="s">
        <v>95</v>
      </c>
      <c r="C38" s="152">
        <f>354.6+25.4+7.1-6.6</f>
        <v>380.5</v>
      </c>
      <c r="D38" s="153">
        <f>359.6+25.4</f>
        <v>385</v>
      </c>
      <c r="E38" s="154">
        <f>381.4+25.4</f>
        <v>406.79999999999995</v>
      </c>
    </row>
    <row r="39" spans="1:5" ht="34.5" customHeight="1">
      <c r="A39" s="186" t="s">
        <v>260</v>
      </c>
      <c r="B39" s="74" t="s">
        <v>259</v>
      </c>
      <c r="C39" s="152">
        <v>1233.96</v>
      </c>
      <c r="D39" s="153">
        <v>0</v>
      </c>
      <c r="E39" s="208">
        <v>0</v>
      </c>
    </row>
    <row r="40" spans="1:5">
      <c r="A40" s="30" t="s">
        <v>243</v>
      </c>
      <c r="B40" s="191" t="s">
        <v>244</v>
      </c>
      <c r="C40" s="194">
        <f>C41</f>
        <v>30</v>
      </c>
      <c r="D40" s="194">
        <f t="shared" ref="D40:E40" si="8">D41</f>
        <v>0</v>
      </c>
      <c r="E40" s="194">
        <f t="shared" si="8"/>
        <v>0</v>
      </c>
    </row>
    <row r="41" spans="1:5">
      <c r="A41" s="190" t="s">
        <v>245</v>
      </c>
      <c r="B41" s="192" t="s">
        <v>246</v>
      </c>
      <c r="C41" s="193">
        <f>10+10+10</f>
        <v>30</v>
      </c>
      <c r="D41" s="193">
        <v>0</v>
      </c>
      <c r="E41" s="19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3"/>
  <sheetViews>
    <sheetView view="pageBreakPreview" topLeftCell="A19" zoomScale="90" zoomScaleNormal="75" zoomScaleSheetLayoutView="90" workbookViewId="0">
      <selection activeCell="M28" sqref="M28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3" t="s">
        <v>192</v>
      </c>
      <c r="K1" s="213"/>
      <c r="L1" s="213"/>
    </row>
    <row r="2" spans="1:13" ht="57.75" customHeight="1">
      <c r="A2" s="222" t="s">
        <v>194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</row>
    <row r="3" spans="1:13">
      <c r="L3" s="37" t="s">
        <v>195</v>
      </c>
    </row>
    <row r="4" spans="1:13" ht="15.75" customHeight="1">
      <c r="A4" s="221" t="s">
        <v>13</v>
      </c>
      <c r="B4" s="221" t="s">
        <v>22</v>
      </c>
      <c r="C4" s="221" t="s">
        <v>14</v>
      </c>
      <c r="D4" s="221" t="s">
        <v>196</v>
      </c>
      <c r="E4" s="221" t="s">
        <v>197</v>
      </c>
      <c r="F4" s="221"/>
      <c r="G4" s="221"/>
      <c r="H4" s="221"/>
      <c r="I4" s="221" t="s">
        <v>198</v>
      </c>
      <c r="J4" s="221" t="s">
        <v>67</v>
      </c>
      <c r="K4" s="221"/>
      <c r="L4" s="221"/>
    </row>
    <row r="5" spans="1:13">
      <c r="A5" s="221" t="s">
        <v>199</v>
      </c>
      <c r="B5" s="221" t="s">
        <v>199</v>
      </c>
      <c r="C5" s="221" t="s">
        <v>199</v>
      </c>
      <c r="D5" s="221" t="s">
        <v>199</v>
      </c>
      <c r="E5" s="221" t="s">
        <v>199</v>
      </c>
      <c r="F5" s="221"/>
      <c r="G5" s="221"/>
      <c r="H5" s="221"/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4187.3974999999991</v>
      </c>
      <c r="K7" s="89">
        <f t="shared" ref="K7:L7" si="0">K8</f>
        <v>957</v>
      </c>
      <c r="L7" s="89">
        <f t="shared" si="0"/>
        <v>1009.4</v>
      </c>
      <c r="M7" s="189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J9+J62+J77+J84+J103+J110+J71</f>
        <v>4187.3974999999991</v>
      </c>
      <c r="K8" s="89">
        <f>K9+K62+K77+K84+K103+K110+K71+K117</f>
        <v>957</v>
      </c>
      <c r="L8" s="89">
        <f>L9+L62+L77+L84+L103+L110+L71+L117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1982.31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490.49104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490.49104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490.49104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339.1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339.1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223.2-44.1+30+26+13+46+30+15</f>
        <v>339.1</v>
      </c>
      <c r="K15" s="73">
        <v>134.5</v>
      </c>
      <c r="L15" s="73">
        <v>134.30000000000001</v>
      </c>
    </row>
    <row r="16" spans="1:13" ht="37.5" customHeight="1">
      <c r="A16" s="8" t="s">
        <v>253</v>
      </c>
      <c r="B16" s="102">
        <v>918</v>
      </c>
      <c r="C16" s="197" t="s">
        <v>17</v>
      </c>
      <c r="D16" s="197" t="s">
        <v>28</v>
      </c>
      <c r="E16" s="197" t="s">
        <v>34</v>
      </c>
      <c r="F16" s="197" t="s">
        <v>24</v>
      </c>
      <c r="G16" s="197" t="s">
        <v>37</v>
      </c>
      <c r="H16" s="197" t="s">
        <v>254</v>
      </c>
      <c r="I16" s="196"/>
      <c r="J16" s="73">
        <f>J17</f>
        <v>151.39103999999998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199" t="s">
        <v>111</v>
      </c>
      <c r="B17" s="102">
        <v>918</v>
      </c>
      <c r="C17" s="197" t="s">
        <v>17</v>
      </c>
      <c r="D17" s="197" t="s">
        <v>28</v>
      </c>
      <c r="E17" s="197" t="s">
        <v>34</v>
      </c>
      <c r="F17" s="197" t="s">
        <v>24</v>
      </c>
      <c r="G17" s="197" t="s">
        <v>37</v>
      </c>
      <c r="H17" s="197" t="s">
        <v>254</v>
      </c>
      <c r="I17" s="196" t="s">
        <v>113</v>
      </c>
      <c r="J17" s="73">
        <f>J18</f>
        <v>151.39103999999998</v>
      </c>
      <c r="K17" s="73">
        <f t="shared" si="4"/>
        <v>0</v>
      </c>
      <c r="L17" s="73">
        <f t="shared" si="4"/>
        <v>0</v>
      </c>
    </row>
    <row r="18" spans="1:13" ht="23.25" customHeight="1">
      <c r="A18" s="199" t="s">
        <v>112</v>
      </c>
      <c r="B18" s="102">
        <v>918</v>
      </c>
      <c r="C18" s="197" t="s">
        <v>17</v>
      </c>
      <c r="D18" s="197" t="s">
        <v>28</v>
      </c>
      <c r="E18" s="197" t="s">
        <v>34</v>
      </c>
      <c r="F18" s="197" t="s">
        <v>24</v>
      </c>
      <c r="G18" s="197" t="s">
        <v>37</v>
      </c>
      <c r="H18" s="197" t="s">
        <v>254</v>
      </c>
      <c r="I18" s="196" t="s">
        <v>114</v>
      </c>
      <c r="J18" s="73">
        <f>95.45+30+18+7.94104</f>
        <v>151.39103999999998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1489.3189600000001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1489.2189600000002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1489.2189600000002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658.8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658.8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425.3-8.8-44.1-15.8+60+50+15.5+14.7+70+32+60</f>
        <v>658.8</v>
      </c>
      <c r="K24" s="73">
        <f>234.4-70.4</f>
        <v>164</v>
      </c>
      <c r="L24" s="73">
        <f>213.6-93.8</f>
        <v>119.8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325.74999999999994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242.29999999999995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95.1+116.4-17-0.9+50+2.7-46+7.2+20+3.7+11.1</f>
        <v>242.29999999999995</v>
      </c>
      <c r="K27" s="73">
        <v>42.8</v>
      </c>
      <c r="L27" s="73">
        <v>94.6</v>
      </c>
      <c r="M27" s="189" t="s">
        <v>265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83.449999999999989</v>
      </c>
      <c r="K28" s="36">
        <f>K30</f>
        <v>25.8</v>
      </c>
      <c r="L28" s="36">
        <f>L30</f>
        <v>25.8</v>
      </c>
      <c r="M28" s="189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1+10.1+1+3</f>
        <v>15.1</v>
      </c>
      <c r="K29" s="36">
        <v>0</v>
      </c>
      <c r="L29" s="36">
        <v>0</v>
      </c>
      <c r="M29" s="189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10.6+8.8+1+39+8.95</f>
        <v>68.349999999999994</v>
      </c>
      <c r="K30" s="36">
        <v>25.8</v>
      </c>
      <c r="L30" s="36">
        <v>25.8</v>
      </c>
      <c r="M30" s="189"/>
    </row>
    <row r="31" spans="1:13" s="87" customFormat="1" ht="32.25" customHeight="1">
      <c r="A31" s="8" t="s">
        <v>253</v>
      </c>
      <c r="B31" s="102">
        <v>918</v>
      </c>
      <c r="C31" s="195" t="s">
        <v>17</v>
      </c>
      <c r="D31" s="195" t="s">
        <v>18</v>
      </c>
      <c r="E31" s="196" t="s">
        <v>34</v>
      </c>
      <c r="F31" s="197" t="s">
        <v>25</v>
      </c>
      <c r="G31" s="197" t="s">
        <v>37</v>
      </c>
      <c r="H31" s="197" t="s">
        <v>254</v>
      </c>
      <c r="I31" s="198"/>
      <c r="J31" s="36">
        <f>J32+J34+J36</f>
        <v>504.66896000000008</v>
      </c>
      <c r="K31" s="36">
        <f t="shared" ref="K31:L31" si="8">K32+K34</f>
        <v>0</v>
      </c>
      <c r="L31" s="36">
        <f t="shared" si="8"/>
        <v>0</v>
      </c>
      <c r="M31" s="189"/>
    </row>
    <row r="32" spans="1:13" s="87" customFormat="1" ht="47.25">
      <c r="A32" s="199" t="s">
        <v>111</v>
      </c>
      <c r="B32" s="102">
        <v>918</v>
      </c>
      <c r="C32" s="195" t="s">
        <v>17</v>
      </c>
      <c r="D32" s="195" t="s">
        <v>18</v>
      </c>
      <c r="E32" s="196" t="s">
        <v>34</v>
      </c>
      <c r="F32" s="197" t="s">
        <v>25</v>
      </c>
      <c r="G32" s="197" t="s">
        <v>37</v>
      </c>
      <c r="H32" s="197" t="s">
        <v>254</v>
      </c>
      <c r="I32" s="198" t="s">
        <v>113</v>
      </c>
      <c r="J32" s="36">
        <f>J33</f>
        <v>402.12380000000007</v>
      </c>
      <c r="K32" s="36">
        <f t="shared" ref="K32:L32" si="9">K33</f>
        <v>0</v>
      </c>
      <c r="L32" s="36">
        <f t="shared" si="9"/>
        <v>0</v>
      </c>
      <c r="M32" s="189"/>
    </row>
    <row r="33" spans="1:13" s="87" customFormat="1" ht="16.5" customHeight="1">
      <c r="A33" s="199" t="s">
        <v>112</v>
      </c>
      <c r="B33" s="102">
        <v>918</v>
      </c>
      <c r="C33" s="195" t="s">
        <v>17</v>
      </c>
      <c r="D33" s="195" t="s">
        <v>18</v>
      </c>
      <c r="E33" s="196" t="s">
        <v>34</v>
      </c>
      <c r="F33" s="197" t="s">
        <v>25</v>
      </c>
      <c r="G33" s="197" t="s">
        <v>37</v>
      </c>
      <c r="H33" s="197" t="s">
        <v>254</v>
      </c>
      <c r="I33" s="198" t="s">
        <v>114</v>
      </c>
      <c r="J33" s="36">
        <f>299.6+26.41+30+32+14.1138</f>
        <v>402.12380000000007</v>
      </c>
      <c r="K33" s="36">
        <v>0</v>
      </c>
      <c r="L33" s="36">
        <v>0</v>
      </c>
      <c r="M33" s="189"/>
    </row>
    <row r="34" spans="1:13" s="87" customFormat="1" ht="19.5" customHeight="1">
      <c r="A34" s="74" t="s">
        <v>107</v>
      </c>
      <c r="B34" s="102">
        <v>918</v>
      </c>
      <c r="C34" s="195" t="s">
        <v>17</v>
      </c>
      <c r="D34" s="195" t="s">
        <v>18</v>
      </c>
      <c r="E34" s="196" t="s">
        <v>34</v>
      </c>
      <c r="F34" s="197" t="s">
        <v>25</v>
      </c>
      <c r="G34" s="197" t="s">
        <v>37</v>
      </c>
      <c r="H34" s="197" t="s">
        <v>254</v>
      </c>
      <c r="I34" s="198" t="s">
        <v>109</v>
      </c>
      <c r="J34" s="36">
        <f>J35</f>
        <v>77.51615000000001</v>
      </c>
      <c r="K34" s="36">
        <f t="shared" ref="K34:L34" si="10">K35</f>
        <v>0</v>
      </c>
      <c r="L34" s="36">
        <f t="shared" si="10"/>
        <v>0</v>
      </c>
      <c r="M34" s="189"/>
    </row>
    <row r="35" spans="1:13" s="87" customFormat="1" ht="31.5">
      <c r="A35" s="74" t="s">
        <v>108</v>
      </c>
      <c r="B35" s="102">
        <v>918</v>
      </c>
      <c r="C35" s="195" t="s">
        <v>17</v>
      </c>
      <c r="D35" s="195" t="s">
        <v>18</v>
      </c>
      <c r="E35" s="196" t="s">
        <v>34</v>
      </c>
      <c r="F35" s="197" t="s">
        <v>25</v>
      </c>
      <c r="G35" s="197" t="s">
        <v>37</v>
      </c>
      <c r="H35" s="197" t="s">
        <v>254</v>
      </c>
      <c r="I35" s="198" t="s">
        <v>110</v>
      </c>
      <c r="J35" s="36">
        <f>95.9-18.38385</f>
        <v>77.51615000000001</v>
      </c>
      <c r="K35" s="36">
        <v>0</v>
      </c>
      <c r="L35" s="36">
        <v>0</v>
      </c>
      <c r="M35" s="189"/>
    </row>
    <row r="36" spans="1:13" s="87" customFormat="1">
      <c r="A36" s="79" t="s">
        <v>115</v>
      </c>
      <c r="B36" s="102">
        <v>918</v>
      </c>
      <c r="C36" s="195" t="s">
        <v>17</v>
      </c>
      <c r="D36" s="195" t="s">
        <v>18</v>
      </c>
      <c r="E36" s="196" t="s">
        <v>34</v>
      </c>
      <c r="F36" s="197" t="s">
        <v>25</v>
      </c>
      <c r="G36" s="197" t="s">
        <v>37</v>
      </c>
      <c r="H36" s="197" t="s">
        <v>254</v>
      </c>
      <c r="I36" s="198" t="s">
        <v>116</v>
      </c>
      <c r="J36" s="36">
        <f>J37</f>
        <v>25.02901</v>
      </c>
      <c r="K36" s="36">
        <f t="shared" ref="K36:L36" si="11">K37</f>
        <v>0</v>
      </c>
      <c r="L36" s="36">
        <f t="shared" si="11"/>
        <v>0</v>
      </c>
      <c r="M36" s="189"/>
    </row>
    <row r="37" spans="1:13" s="87" customFormat="1">
      <c r="A37" s="79" t="s">
        <v>118</v>
      </c>
      <c r="B37" s="102">
        <v>918</v>
      </c>
      <c r="C37" s="195" t="s">
        <v>17</v>
      </c>
      <c r="D37" s="195" t="s">
        <v>18</v>
      </c>
      <c r="E37" s="196" t="s">
        <v>34</v>
      </c>
      <c r="F37" s="197" t="s">
        <v>25</v>
      </c>
      <c r="G37" s="197" t="s">
        <v>37</v>
      </c>
      <c r="H37" s="197" t="s">
        <v>254</v>
      </c>
      <c r="I37" s="198" t="s">
        <v>120</v>
      </c>
      <c r="J37" s="36">
        <f>14.1+14.6-3.67099</f>
        <v>25.02901</v>
      </c>
      <c r="K37" s="36">
        <v>0</v>
      </c>
      <c r="L37" s="36">
        <v>0</v>
      </c>
      <c r="M37" s="189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21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21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21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21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21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95.3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95.3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95.3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95.3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95.3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91.3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f>85.8+5.5</f>
        <v>91.3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1631.9875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18.799999999999997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18.799999999999997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18.799999999999997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18.799999999999997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18.799999999999997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f>25.4-6.6</f>
        <v>18.799999999999997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1613.1875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1613.1875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J94+J97+J100</f>
        <v>1613.1875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56.3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56.3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48.6+0.9+6.8</f>
        <v>56.3</v>
      </c>
      <c r="K96" s="36">
        <f>3-2</f>
        <v>1</v>
      </c>
      <c r="L96" s="36">
        <f>23-2</f>
        <v>21</v>
      </c>
    </row>
    <row r="97" spans="1:12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322.9274999999999</v>
      </c>
      <c r="K97" s="36">
        <f t="shared" ref="K97:L98" si="29">K98</f>
        <v>2</v>
      </c>
      <c r="L97" s="36">
        <f t="shared" si="29"/>
        <v>2</v>
      </c>
    </row>
    <row r="98" spans="1:12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322.9274999999999</v>
      </c>
      <c r="K98" s="36">
        <f t="shared" si="29"/>
        <v>2</v>
      </c>
      <c r="L98" s="36">
        <f t="shared" si="29"/>
        <v>2</v>
      </c>
    </row>
    <row r="99" spans="1:12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10.2-2+172.66-8.2+46.56+10+89.27+392.4975-90-50-2.7-10.1-76-39-1.01-7.2-9.6-20-3-8.95-3.7-6.8-60</f>
        <v>322.9274999999999</v>
      </c>
      <c r="K99" s="36">
        <f>2</f>
        <v>2</v>
      </c>
      <c r="L99" s="36">
        <f>2</f>
        <v>2</v>
      </c>
    </row>
    <row r="100" spans="1:12" ht="31.5" customHeight="1">
      <c r="A100" s="74" t="s">
        <v>261</v>
      </c>
      <c r="B100" s="66">
        <v>918</v>
      </c>
      <c r="C100" s="6" t="s">
        <v>20</v>
      </c>
      <c r="D100" s="6" t="s">
        <v>29</v>
      </c>
      <c r="E100" s="6" t="s">
        <v>49</v>
      </c>
      <c r="F100" s="11">
        <v>1</v>
      </c>
      <c r="G100" s="7" t="s">
        <v>37</v>
      </c>
      <c r="H100" s="11">
        <v>78090</v>
      </c>
      <c r="I100" s="11"/>
      <c r="J100" s="36">
        <f>J101</f>
        <v>1233.96</v>
      </c>
      <c r="K100" s="36">
        <f t="shared" ref="K100:L101" si="30">K101</f>
        <v>0</v>
      </c>
      <c r="L100" s="36">
        <f t="shared" si="30"/>
        <v>0</v>
      </c>
    </row>
    <row r="101" spans="1:12" ht="15.75" customHeight="1">
      <c r="A101" s="74" t="s">
        <v>107</v>
      </c>
      <c r="B101" s="66">
        <v>918</v>
      </c>
      <c r="C101" s="6" t="s">
        <v>20</v>
      </c>
      <c r="D101" s="6" t="s">
        <v>29</v>
      </c>
      <c r="E101" s="6" t="s">
        <v>49</v>
      </c>
      <c r="F101" s="11">
        <v>1</v>
      </c>
      <c r="G101" s="7" t="s">
        <v>37</v>
      </c>
      <c r="H101" s="11">
        <v>78090</v>
      </c>
      <c r="I101" s="11">
        <v>200</v>
      </c>
      <c r="J101" s="36">
        <f>J102</f>
        <v>1233.96</v>
      </c>
      <c r="K101" s="36">
        <f t="shared" si="30"/>
        <v>0</v>
      </c>
      <c r="L101" s="36">
        <f t="shared" si="30"/>
        <v>0</v>
      </c>
    </row>
    <row r="102" spans="1:12" ht="32.25" customHeight="1">
      <c r="A102" s="74" t="s">
        <v>108</v>
      </c>
      <c r="B102" s="66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7" t="s">
        <v>37</v>
      </c>
      <c r="H102" s="11">
        <v>78090</v>
      </c>
      <c r="I102" s="11">
        <v>240</v>
      </c>
      <c r="J102" s="36">
        <v>1233.96</v>
      </c>
      <c r="K102" s="36">
        <v>0</v>
      </c>
      <c r="L102" s="36">
        <v>0</v>
      </c>
    </row>
    <row r="103" spans="1:12">
      <c r="A103" s="76" t="s">
        <v>61</v>
      </c>
      <c r="B103" s="66">
        <v>918</v>
      </c>
      <c r="C103" s="67" t="s">
        <v>31</v>
      </c>
      <c r="D103" s="67"/>
      <c r="E103" s="70"/>
      <c r="F103" s="67"/>
      <c r="G103" s="67"/>
      <c r="H103" s="67"/>
      <c r="I103" s="90"/>
      <c r="J103" s="162">
        <f t="shared" ref="J103:L108" si="31">J104</f>
        <v>113.89999999999999</v>
      </c>
      <c r="K103" s="162">
        <f t="shared" si="31"/>
        <v>80.900000000000006</v>
      </c>
      <c r="L103" s="162">
        <f t="shared" si="31"/>
        <v>53.9</v>
      </c>
    </row>
    <row r="104" spans="1:12">
      <c r="A104" s="97" t="s">
        <v>27</v>
      </c>
      <c r="B104" s="66">
        <v>918</v>
      </c>
      <c r="C104" s="67" t="s">
        <v>31</v>
      </c>
      <c r="D104" s="67" t="s">
        <v>17</v>
      </c>
      <c r="E104" s="90"/>
      <c r="F104" s="67"/>
      <c r="G104" s="67"/>
      <c r="H104" s="67"/>
      <c r="I104" s="90"/>
      <c r="J104" s="162">
        <f t="shared" si="31"/>
        <v>113.89999999999999</v>
      </c>
      <c r="K104" s="162">
        <f t="shared" si="31"/>
        <v>80.900000000000006</v>
      </c>
      <c r="L104" s="162">
        <f t="shared" si="31"/>
        <v>53.9</v>
      </c>
    </row>
    <row r="105" spans="1:12" ht="31.5">
      <c r="A105" s="105" t="s">
        <v>143</v>
      </c>
      <c r="B105" s="102">
        <v>918</v>
      </c>
      <c r="C105" s="6" t="s">
        <v>31</v>
      </c>
      <c r="D105" s="6" t="s">
        <v>17</v>
      </c>
      <c r="E105" s="6">
        <v>89</v>
      </c>
      <c r="F105" s="6"/>
      <c r="G105" s="6"/>
      <c r="H105" s="6"/>
      <c r="I105" s="91"/>
      <c r="J105" s="73">
        <f t="shared" si="31"/>
        <v>113.89999999999999</v>
      </c>
      <c r="K105" s="73">
        <f t="shared" si="31"/>
        <v>80.900000000000006</v>
      </c>
      <c r="L105" s="73">
        <f t="shared" si="31"/>
        <v>53.9</v>
      </c>
    </row>
    <row r="106" spans="1:12" ht="47.25">
      <c r="A106" s="106" t="s">
        <v>144</v>
      </c>
      <c r="B106" s="102">
        <v>918</v>
      </c>
      <c r="C106" s="6" t="s">
        <v>31</v>
      </c>
      <c r="D106" s="6" t="s">
        <v>17</v>
      </c>
      <c r="E106" s="6">
        <v>89</v>
      </c>
      <c r="F106" s="6">
        <v>1</v>
      </c>
      <c r="G106" s="6"/>
      <c r="H106" s="6"/>
      <c r="I106" s="91"/>
      <c r="J106" s="73">
        <f t="shared" si="31"/>
        <v>113.89999999999999</v>
      </c>
      <c r="K106" s="73">
        <f>K107</f>
        <v>80.900000000000006</v>
      </c>
      <c r="L106" s="73">
        <f t="shared" si="31"/>
        <v>53.9</v>
      </c>
    </row>
    <row r="107" spans="1:12">
      <c r="A107" s="71" t="s">
        <v>102</v>
      </c>
      <c r="B107" s="102">
        <v>918</v>
      </c>
      <c r="C107" s="98" t="s">
        <v>31</v>
      </c>
      <c r="D107" s="98" t="s">
        <v>17</v>
      </c>
      <c r="E107" s="99">
        <v>89</v>
      </c>
      <c r="F107" s="7">
        <v>1</v>
      </c>
      <c r="G107" s="7" t="s">
        <v>37</v>
      </c>
      <c r="H107" s="7" t="s">
        <v>63</v>
      </c>
      <c r="I107" s="99"/>
      <c r="J107" s="73">
        <f t="shared" si="31"/>
        <v>113.89999999999999</v>
      </c>
      <c r="K107" s="73">
        <f t="shared" si="31"/>
        <v>80.900000000000006</v>
      </c>
      <c r="L107" s="73">
        <f t="shared" si="31"/>
        <v>53.9</v>
      </c>
    </row>
    <row r="108" spans="1:12">
      <c r="A108" s="71" t="s">
        <v>103</v>
      </c>
      <c r="B108" s="102">
        <v>918</v>
      </c>
      <c r="C108" s="98" t="s">
        <v>31</v>
      </c>
      <c r="D108" s="98" t="s">
        <v>17</v>
      </c>
      <c r="E108" s="99">
        <v>89</v>
      </c>
      <c r="F108" s="7">
        <v>1</v>
      </c>
      <c r="G108" s="7" t="s">
        <v>37</v>
      </c>
      <c r="H108" s="7" t="s">
        <v>63</v>
      </c>
      <c r="I108" s="99" t="s">
        <v>105</v>
      </c>
      <c r="J108" s="73">
        <f t="shared" si="31"/>
        <v>113.89999999999999</v>
      </c>
      <c r="K108" s="73">
        <f t="shared" si="31"/>
        <v>80.900000000000006</v>
      </c>
      <c r="L108" s="73">
        <f t="shared" si="31"/>
        <v>53.9</v>
      </c>
    </row>
    <row r="109" spans="1:12">
      <c r="A109" s="71" t="s">
        <v>104</v>
      </c>
      <c r="B109" s="102">
        <v>918</v>
      </c>
      <c r="C109" s="98" t="s">
        <v>31</v>
      </c>
      <c r="D109" s="98" t="s">
        <v>17</v>
      </c>
      <c r="E109" s="99">
        <v>89</v>
      </c>
      <c r="F109" s="7">
        <v>1</v>
      </c>
      <c r="G109" s="7" t="s">
        <v>37</v>
      </c>
      <c r="H109" s="7" t="s">
        <v>63</v>
      </c>
      <c r="I109" s="99" t="s">
        <v>106</v>
      </c>
      <c r="J109" s="73">
        <f>104.3-50+40+10+9.6</f>
        <v>113.89999999999999</v>
      </c>
      <c r="K109" s="73">
        <f>104.3-K123</f>
        <v>80.900000000000006</v>
      </c>
      <c r="L109" s="73">
        <f>104.3-L123</f>
        <v>53.9</v>
      </c>
    </row>
    <row r="110" spans="1:12">
      <c r="A110" s="69" t="s">
        <v>19</v>
      </c>
      <c r="B110" s="66">
        <v>918</v>
      </c>
      <c r="C110" s="163" t="s">
        <v>32</v>
      </c>
      <c r="D110" s="163"/>
      <c r="E110" s="164"/>
      <c r="F110" s="84"/>
      <c r="G110" s="84"/>
      <c r="H110" s="84"/>
      <c r="I110" s="164"/>
      <c r="J110" s="162">
        <f t="shared" ref="J110:L115" si="32">J111</f>
        <v>1.7</v>
      </c>
      <c r="K110" s="162">
        <f t="shared" si="32"/>
        <v>1.7</v>
      </c>
      <c r="L110" s="162">
        <f t="shared" si="32"/>
        <v>1.7</v>
      </c>
    </row>
    <row r="111" spans="1:12">
      <c r="A111" s="69" t="s">
        <v>64</v>
      </c>
      <c r="B111" s="66">
        <v>918</v>
      </c>
      <c r="C111" s="84">
        <v>13</v>
      </c>
      <c r="D111" s="84" t="s">
        <v>17</v>
      </c>
      <c r="E111" s="85"/>
      <c r="F111" s="84"/>
      <c r="G111" s="84"/>
      <c r="H111" s="84"/>
      <c r="I111" s="164"/>
      <c r="J111" s="162">
        <f t="shared" si="32"/>
        <v>1.7</v>
      </c>
      <c r="K111" s="162">
        <f t="shared" si="32"/>
        <v>1.7</v>
      </c>
      <c r="L111" s="162">
        <f t="shared" si="32"/>
        <v>1.7</v>
      </c>
    </row>
    <row r="112" spans="1:12" ht="31.5">
      <c r="A112" s="105" t="s">
        <v>143</v>
      </c>
      <c r="B112" s="102">
        <v>918</v>
      </c>
      <c r="C112" s="7" t="s">
        <v>32</v>
      </c>
      <c r="D112" s="7" t="s">
        <v>17</v>
      </c>
      <c r="E112" s="6">
        <v>89</v>
      </c>
      <c r="F112" s="6"/>
      <c r="G112" s="7"/>
      <c r="H112" s="7"/>
      <c r="I112" s="99"/>
      <c r="J112" s="73">
        <f t="shared" si="32"/>
        <v>1.7</v>
      </c>
      <c r="K112" s="73">
        <f t="shared" si="32"/>
        <v>1.7</v>
      </c>
      <c r="L112" s="73">
        <f t="shared" si="32"/>
        <v>1.7</v>
      </c>
    </row>
    <row r="113" spans="1:13" ht="47.25">
      <c r="A113" s="106" t="s">
        <v>144</v>
      </c>
      <c r="B113" s="102">
        <v>918</v>
      </c>
      <c r="C113" s="7" t="s">
        <v>32</v>
      </c>
      <c r="D113" s="7" t="s">
        <v>17</v>
      </c>
      <c r="E113" s="6">
        <v>89</v>
      </c>
      <c r="F113" s="6">
        <v>1</v>
      </c>
      <c r="G113" s="7"/>
      <c r="H113" s="7"/>
      <c r="I113" s="99"/>
      <c r="J113" s="73">
        <f t="shared" si="32"/>
        <v>1.7</v>
      </c>
      <c r="K113" s="73">
        <f t="shared" si="32"/>
        <v>1.7</v>
      </c>
      <c r="L113" s="73">
        <f t="shared" si="32"/>
        <v>1.7</v>
      </c>
    </row>
    <row r="114" spans="1:13">
      <c r="A114" s="74" t="s">
        <v>65</v>
      </c>
      <c r="B114" s="102">
        <v>918</v>
      </c>
      <c r="C114" s="7">
        <v>13</v>
      </c>
      <c r="D114" s="7" t="s">
        <v>17</v>
      </c>
      <c r="E114" s="86">
        <v>89</v>
      </c>
      <c r="F114" s="7">
        <v>1</v>
      </c>
      <c r="G114" s="7" t="s">
        <v>37</v>
      </c>
      <c r="H114" s="7">
        <v>41240</v>
      </c>
      <c r="I114" s="99"/>
      <c r="J114" s="78">
        <f t="shared" si="32"/>
        <v>1.7</v>
      </c>
      <c r="K114" s="78">
        <f t="shared" si="32"/>
        <v>1.7</v>
      </c>
      <c r="L114" s="78">
        <f t="shared" si="32"/>
        <v>1.7</v>
      </c>
    </row>
    <row r="115" spans="1:13">
      <c r="A115" s="74" t="s">
        <v>100</v>
      </c>
      <c r="B115" s="102">
        <v>918</v>
      </c>
      <c r="C115" s="7">
        <v>13</v>
      </c>
      <c r="D115" s="7" t="s">
        <v>17</v>
      </c>
      <c r="E115" s="86">
        <v>89</v>
      </c>
      <c r="F115" s="7">
        <v>1</v>
      </c>
      <c r="G115" s="7" t="s">
        <v>37</v>
      </c>
      <c r="H115" s="7" t="s">
        <v>70</v>
      </c>
      <c r="I115" s="99" t="s">
        <v>101</v>
      </c>
      <c r="J115" s="78">
        <f t="shared" si="32"/>
        <v>1.7</v>
      </c>
      <c r="K115" s="78">
        <f t="shared" si="32"/>
        <v>1.7</v>
      </c>
      <c r="L115" s="78">
        <f t="shared" si="32"/>
        <v>1.7</v>
      </c>
    </row>
    <row r="116" spans="1:13">
      <c r="A116" s="79" t="s">
        <v>66</v>
      </c>
      <c r="B116" s="102">
        <v>918</v>
      </c>
      <c r="C116" s="7">
        <v>13</v>
      </c>
      <c r="D116" s="7" t="s">
        <v>17</v>
      </c>
      <c r="E116" s="86">
        <v>89</v>
      </c>
      <c r="F116" s="7">
        <v>1</v>
      </c>
      <c r="G116" s="7" t="s">
        <v>37</v>
      </c>
      <c r="H116" s="7">
        <v>41240</v>
      </c>
      <c r="I116" s="99">
        <v>730</v>
      </c>
      <c r="J116" s="78">
        <v>1.7</v>
      </c>
      <c r="K116" s="78">
        <v>1.7</v>
      </c>
      <c r="L116" s="78">
        <v>1.7</v>
      </c>
    </row>
    <row r="117" spans="1:13" s="55" customFormat="1">
      <c r="A117" s="165" t="s">
        <v>168</v>
      </c>
      <c r="B117" s="66">
        <v>918</v>
      </c>
      <c r="C117" s="84" t="s">
        <v>169</v>
      </c>
      <c r="D117" s="84"/>
      <c r="E117" s="85"/>
      <c r="F117" s="84"/>
      <c r="G117" s="84"/>
      <c r="H117" s="84"/>
      <c r="I117" s="164"/>
      <c r="J117" s="89"/>
      <c r="K117" s="89">
        <f t="shared" ref="K117:L120" si="33">K118</f>
        <v>23.4</v>
      </c>
      <c r="L117" s="89">
        <f t="shared" si="33"/>
        <v>50.4</v>
      </c>
      <c r="M117" s="21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86"/>
      <c r="F118" s="7"/>
      <c r="G118" s="7"/>
      <c r="H118" s="7"/>
      <c r="I118" s="99"/>
      <c r="J118" s="36"/>
      <c r="K118" s="36">
        <f t="shared" si="33"/>
        <v>23.4</v>
      </c>
      <c r="L118" s="36">
        <f t="shared" si="33"/>
        <v>50.4</v>
      </c>
      <c r="M118" s="212"/>
    </row>
    <row r="119" spans="1:13" s="55" customFormat="1" ht="31.5">
      <c r="A119" s="71" t="s">
        <v>143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35</v>
      </c>
      <c r="G119" s="7"/>
      <c r="H119" s="7"/>
      <c r="I119" s="99"/>
      <c r="J119" s="36"/>
      <c r="K119" s="36">
        <f t="shared" si="33"/>
        <v>23.4</v>
      </c>
      <c r="L119" s="36">
        <f t="shared" si="33"/>
        <v>50.4</v>
      </c>
      <c r="M119" s="212"/>
    </row>
    <row r="120" spans="1:13" s="55" customFormat="1" ht="47.25">
      <c r="A120" s="71" t="s">
        <v>144</v>
      </c>
      <c r="B120" s="102">
        <v>918</v>
      </c>
      <c r="C120" s="7" t="s">
        <v>169</v>
      </c>
      <c r="D120" s="7">
        <v>99</v>
      </c>
      <c r="E120" s="7" t="s">
        <v>49</v>
      </c>
      <c r="F120" s="7" t="s">
        <v>24</v>
      </c>
      <c r="G120" s="7"/>
      <c r="H120" s="7"/>
      <c r="I120" s="99"/>
      <c r="J120" s="36"/>
      <c r="K120" s="36">
        <f t="shared" si="33"/>
        <v>23.4</v>
      </c>
      <c r="L120" s="36">
        <f t="shared" si="33"/>
        <v>50.4</v>
      </c>
      <c r="M120" s="212"/>
    </row>
    <row r="121" spans="1:13" s="55" customFormat="1">
      <c r="A121" s="79" t="s">
        <v>168</v>
      </c>
      <c r="B121" s="102">
        <v>918</v>
      </c>
      <c r="C121" s="7" t="s">
        <v>169</v>
      </c>
      <c r="D121" s="7">
        <v>99</v>
      </c>
      <c r="E121" s="7" t="s">
        <v>49</v>
      </c>
      <c r="F121" s="7" t="s">
        <v>24</v>
      </c>
      <c r="G121" s="7" t="s">
        <v>37</v>
      </c>
      <c r="H121" s="7" t="s">
        <v>170</v>
      </c>
      <c r="I121" s="7"/>
      <c r="J121" s="35"/>
      <c r="K121" s="144">
        <f>K123</f>
        <v>23.4</v>
      </c>
      <c r="L121" s="144">
        <f>L123</f>
        <v>50.4</v>
      </c>
      <c r="M121" s="212"/>
    </row>
    <row r="122" spans="1:13" s="55" customFormat="1">
      <c r="A122" s="79" t="s">
        <v>115</v>
      </c>
      <c r="B122" s="102">
        <v>918</v>
      </c>
      <c r="C122" s="7" t="s">
        <v>169</v>
      </c>
      <c r="D122" s="7">
        <v>99</v>
      </c>
      <c r="E122" s="7" t="s">
        <v>49</v>
      </c>
      <c r="F122" s="7" t="s">
        <v>24</v>
      </c>
      <c r="G122" s="7" t="s">
        <v>37</v>
      </c>
      <c r="H122" s="7" t="s">
        <v>170</v>
      </c>
      <c r="I122" s="7" t="s">
        <v>116</v>
      </c>
      <c r="J122" s="35"/>
      <c r="K122" s="144">
        <f>K123</f>
        <v>23.4</v>
      </c>
      <c r="L122" s="144">
        <f>L123</f>
        <v>50.4</v>
      </c>
      <c r="M122" s="212"/>
    </row>
    <row r="123" spans="1:13" s="55" customFormat="1">
      <c r="A123" s="79" t="s">
        <v>48</v>
      </c>
      <c r="B123" s="102">
        <v>918</v>
      </c>
      <c r="C123" s="7" t="s">
        <v>169</v>
      </c>
      <c r="D123" s="7" t="s">
        <v>169</v>
      </c>
      <c r="E123" s="7" t="s">
        <v>49</v>
      </c>
      <c r="F123" s="7" t="s">
        <v>24</v>
      </c>
      <c r="G123" s="7" t="s">
        <v>37</v>
      </c>
      <c r="H123" s="7" t="s">
        <v>170</v>
      </c>
      <c r="I123" s="7" t="s">
        <v>50</v>
      </c>
      <c r="J123" s="35"/>
      <c r="K123" s="144">
        <v>23.4</v>
      </c>
      <c r="L123" s="144">
        <v>50.4</v>
      </c>
      <c r="M123" s="212"/>
    </row>
  </sheetData>
  <autoFilter ref="A6:L12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1"/>
  <sheetViews>
    <sheetView view="pageBreakPreview" topLeftCell="A4" zoomScaleNormal="75" zoomScaleSheetLayoutView="100" workbookViewId="0">
      <selection activeCell="I92" sqref="I92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3"/>
      <c r="D1" s="213"/>
      <c r="E1" s="213"/>
      <c r="G1" s="17"/>
      <c r="H1" s="17"/>
      <c r="I1" s="213" t="s">
        <v>211</v>
      </c>
      <c r="J1" s="213"/>
      <c r="K1" s="213"/>
      <c r="L1" s="17"/>
      <c r="M1" s="17"/>
    </row>
    <row r="2" spans="1:13" ht="78.75" customHeight="1">
      <c r="A2" s="222" t="s">
        <v>201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3" t="s">
        <v>13</v>
      </c>
      <c r="B4" s="223" t="s">
        <v>14</v>
      </c>
      <c r="C4" s="223" t="s">
        <v>196</v>
      </c>
      <c r="D4" s="223" t="s">
        <v>197</v>
      </c>
      <c r="E4" s="223"/>
      <c r="F4" s="223"/>
      <c r="G4" s="223"/>
      <c r="H4" s="223" t="s">
        <v>198</v>
      </c>
      <c r="I4" s="223" t="s">
        <v>67</v>
      </c>
      <c r="J4" s="223"/>
      <c r="K4" s="223"/>
    </row>
    <row r="5" spans="1:13" ht="21.75" customHeight="1">
      <c r="A5" s="221" t="s">
        <v>199</v>
      </c>
      <c r="B5" s="221" t="s">
        <v>199</v>
      </c>
      <c r="C5" s="221" t="s">
        <v>199</v>
      </c>
      <c r="D5" s="221" t="s">
        <v>199</v>
      </c>
      <c r="E5" s="221"/>
      <c r="F5" s="221"/>
      <c r="G5" s="221"/>
      <c r="H5" s="221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I8+I60+I75+I82+I101+I108+I69</f>
        <v>4187.3974999999991</v>
      </c>
      <c r="J7" s="64">
        <f>J8+J60+J75+J82+J101+J108+J69+J115</f>
        <v>957</v>
      </c>
      <c r="K7" s="64">
        <f>K8+K60+K75+K82+K101+K108+K69+K115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1982.31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490.49104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490.49104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490.49104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339.1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339.1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339.1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197" t="s">
        <v>17</v>
      </c>
      <c r="C15" s="197" t="s">
        <v>28</v>
      </c>
      <c r="D15" s="197" t="s">
        <v>34</v>
      </c>
      <c r="E15" s="197" t="s">
        <v>24</v>
      </c>
      <c r="F15" s="197" t="s">
        <v>37</v>
      </c>
      <c r="G15" s="197" t="s">
        <v>254</v>
      </c>
      <c r="H15" s="196"/>
      <c r="I15" s="73">
        <f>I16</f>
        <v>151.39103999999998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199" t="s">
        <v>111</v>
      </c>
      <c r="B16" s="197" t="s">
        <v>17</v>
      </c>
      <c r="C16" s="197" t="s">
        <v>28</v>
      </c>
      <c r="D16" s="197" t="s">
        <v>34</v>
      </c>
      <c r="E16" s="197" t="s">
        <v>24</v>
      </c>
      <c r="F16" s="197" t="s">
        <v>37</v>
      </c>
      <c r="G16" s="197" t="s">
        <v>254</v>
      </c>
      <c r="H16" s="196" t="s">
        <v>113</v>
      </c>
      <c r="I16" s="73">
        <f>I17</f>
        <v>151.39103999999998</v>
      </c>
      <c r="J16" s="73">
        <f t="shared" si="1"/>
        <v>0</v>
      </c>
      <c r="K16" s="73">
        <f t="shared" si="1"/>
        <v>0</v>
      </c>
    </row>
    <row r="17" spans="1:12" ht="36" customHeight="1">
      <c r="A17" s="199" t="s">
        <v>112</v>
      </c>
      <c r="B17" s="197" t="s">
        <v>17</v>
      </c>
      <c r="C17" s="197" t="s">
        <v>28</v>
      </c>
      <c r="D17" s="197" t="s">
        <v>34</v>
      </c>
      <c r="E17" s="197" t="s">
        <v>24</v>
      </c>
      <c r="F17" s="197" t="s">
        <v>37</v>
      </c>
      <c r="G17" s="197" t="s">
        <v>254</v>
      </c>
      <c r="H17" s="196" t="s">
        <v>114</v>
      </c>
      <c r="I17" s="73">
        <f>'Прил 2'!J18</f>
        <v>151.39103999999998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1489.3189600000001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1489.2189600000002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1489.2189600000002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658.8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658.8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658.8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325.74999999999994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242.29999999999995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242.29999999999995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83.449999999999989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15.1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68.349999999999994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5" t="s">
        <v>17</v>
      </c>
      <c r="C30" s="195" t="s">
        <v>18</v>
      </c>
      <c r="D30" s="196" t="s">
        <v>34</v>
      </c>
      <c r="E30" s="197" t="s">
        <v>25</v>
      </c>
      <c r="F30" s="197" t="s">
        <v>37</v>
      </c>
      <c r="G30" s="197" t="s">
        <v>254</v>
      </c>
      <c r="H30" s="198"/>
      <c r="I30" s="78">
        <f>I31+I33+I35</f>
        <v>504.66896000000008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199" t="s">
        <v>111</v>
      </c>
      <c r="B31" s="195" t="s">
        <v>17</v>
      </c>
      <c r="C31" s="195" t="s">
        <v>18</v>
      </c>
      <c r="D31" s="196" t="s">
        <v>34</v>
      </c>
      <c r="E31" s="197" t="s">
        <v>25</v>
      </c>
      <c r="F31" s="197" t="s">
        <v>37</v>
      </c>
      <c r="G31" s="197" t="s">
        <v>254</v>
      </c>
      <c r="H31" s="198" t="s">
        <v>113</v>
      </c>
      <c r="I31" s="78">
        <f>I32</f>
        <v>402.12380000000007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199" t="s">
        <v>112</v>
      </c>
      <c r="B32" s="195" t="s">
        <v>17</v>
      </c>
      <c r="C32" s="195" t="s">
        <v>18</v>
      </c>
      <c r="D32" s="196" t="s">
        <v>34</v>
      </c>
      <c r="E32" s="197" t="s">
        <v>25</v>
      </c>
      <c r="F32" s="197" t="s">
        <v>37</v>
      </c>
      <c r="G32" s="197" t="s">
        <v>254</v>
      </c>
      <c r="H32" s="198" t="s">
        <v>114</v>
      </c>
      <c r="I32" s="78">
        <f>'Прил 2'!J33</f>
        <v>402.12380000000007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5" t="s">
        <v>17</v>
      </c>
      <c r="C33" s="195" t="s">
        <v>18</v>
      </c>
      <c r="D33" s="196" t="s">
        <v>34</v>
      </c>
      <c r="E33" s="197" t="s">
        <v>25</v>
      </c>
      <c r="F33" s="197" t="s">
        <v>37</v>
      </c>
      <c r="G33" s="197" t="s">
        <v>254</v>
      </c>
      <c r="H33" s="198" t="s">
        <v>109</v>
      </c>
      <c r="I33" s="78">
        <f>I34</f>
        <v>77.51615000000001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5" t="s">
        <v>17</v>
      </c>
      <c r="C34" s="195" t="s">
        <v>18</v>
      </c>
      <c r="D34" s="196" t="s">
        <v>34</v>
      </c>
      <c r="E34" s="197" t="s">
        <v>25</v>
      </c>
      <c r="F34" s="197" t="s">
        <v>37</v>
      </c>
      <c r="G34" s="197" t="s">
        <v>254</v>
      </c>
      <c r="H34" s="198" t="s">
        <v>110</v>
      </c>
      <c r="I34" s="78">
        <f>'Прил 2'!J35</f>
        <v>77.51615000000001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5" t="s">
        <v>17</v>
      </c>
      <c r="C35" s="195" t="s">
        <v>18</v>
      </c>
      <c r="D35" s="196" t="s">
        <v>34</v>
      </c>
      <c r="E35" s="197" t="s">
        <v>25</v>
      </c>
      <c r="F35" s="197" t="s">
        <v>37</v>
      </c>
      <c r="G35" s="197" t="s">
        <v>254</v>
      </c>
      <c r="H35" s="198" t="s">
        <v>116</v>
      </c>
      <c r="I35" s="78">
        <f>I36</f>
        <v>25.02901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5" t="s">
        <v>17</v>
      </c>
      <c r="C36" s="195" t="s">
        <v>18</v>
      </c>
      <c r="D36" s="196" t="s">
        <v>34</v>
      </c>
      <c r="E36" s="197" t="s">
        <v>25</v>
      </c>
      <c r="F36" s="197" t="s">
        <v>37</v>
      </c>
      <c r="G36" s="197" t="s">
        <v>254</v>
      </c>
      <c r="H36" s="198" t="s">
        <v>120</v>
      </c>
      <c r="I36" s="78">
        <f>'Прил 2'!J37</f>
        <v>25.02901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95.3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95.3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95.3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95.3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95.3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91.3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91.3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1631.9875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18.799999999999997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18.799999999999997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18.799999999999997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18.799999999999997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18.799999999999997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18.799999999999997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1613.1875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1613.1875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I92+I95+I98</f>
        <v>1613.1875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56.3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56.3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56.3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322.9274999999999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322.9274999999999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322.9274999999999</v>
      </c>
      <c r="J97" s="36">
        <f>'Прил 2'!K99</f>
        <v>2</v>
      </c>
      <c r="K97" s="36">
        <f>'Прил 2'!L99</f>
        <v>2</v>
      </c>
    </row>
    <row r="98" spans="1:12" ht="31.5">
      <c r="A98" s="74" t="s">
        <v>261</v>
      </c>
      <c r="B98" s="6" t="s">
        <v>20</v>
      </c>
      <c r="C98" s="6" t="s">
        <v>29</v>
      </c>
      <c r="D98" s="6" t="s">
        <v>49</v>
      </c>
      <c r="E98" s="11">
        <v>1</v>
      </c>
      <c r="F98" s="7" t="s">
        <v>37</v>
      </c>
      <c r="G98" s="11">
        <v>78090</v>
      </c>
      <c r="H98" s="11"/>
      <c r="I98" s="36">
        <f>I99</f>
        <v>1233.96</v>
      </c>
      <c r="J98" s="36">
        <f t="shared" ref="J98:K99" si="29">J99</f>
        <v>0</v>
      </c>
      <c r="K98" s="36">
        <f t="shared" si="29"/>
        <v>0</v>
      </c>
    </row>
    <row r="99" spans="1:12" ht="31.5">
      <c r="A99" s="74" t="s">
        <v>107</v>
      </c>
      <c r="B99" s="6" t="s">
        <v>20</v>
      </c>
      <c r="C99" s="6" t="s">
        <v>29</v>
      </c>
      <c r="D99" s="6" t="s">
        <v>49</v>
      </c>
      <c r="E99" s="11">
        <v>1</v>
      </c>
      <c r="F99" s="7" t="s">
        <v>37</v>
      </c>
      <c r="G99" s="11">
        <v>78090</v>
      </c>
      <c r="H99" s="11">
        <v>200</v>
      </c>
      <c r="I99" s="36">
        <f>I100</f>
        <v>1233.96</v>
      </c>
      <c r="J99" s="36">
        <f t="shared" si="29"/>
        <v>0</v>
      </c>
      <c r="K99" s="36">
        <f t="shared" si="29"/>
        <v>0</v>
      </c>
    </row>
    <row r="100" spans="1:12" ht="31.5">
      <c r="A100" s="74" t="s">
        <v>108</v>
      </c>
      <c r="B100" s="6" t="s">
        <v>20</v>
      </c>
      <c r="C100" s="6" t="s">
        <v>29</v>
      </c>
      <c r="D100" s="6" t="s">
        <v>49</v>
      </c>
      <c r="E100" s="11">
        <v>1</v>
      </c>
      <c r="F100" s="7" t="s">
        <v>37</v>
      </c>
      <c r="G100" s="11">
        <v>78090</v>
      </c>
      <c r="H100" s="11">
        <v>240</v>
      </c>
      <c r="I100" s="36">
        <f>'Прил 2'!J102</f>
        <v>1233.96</v>
      </c>
      <c r="J100" s="36">
        <f>'Прил 2'!K102</f>
        <v>0</v>
      </c>
      <c r="K100" s="36">
        <f>'Прил 2'!L102</f>
        <v>0</v>
      </c>
    </row>
    <row r="101" spans="1:12">
      <c r="A101" s="76" t="s">
        <v>61</v>
      </c>
      <c r="B101" s="67" t="s">
        <v>31</v>
      </c>
      <c r="C101" s="67"/>
      <c r="D101" s="70"/>
      <c r="E101" s="67"/>
      <c r="F101" s="67"/>
      <c r="G101" s="67"/>
      <c r="H101" s="90"/>
      <c r="I101" s="89">
        <f t="shared" ref="I101:K106" si="30">I102</f>
        <v>113.89999999999999</v>
      </c>
      <c r="J101" s="89">
        <f t="shared" si="30"/>
        <v>80.900000000000006</v>
      </c>
      <c r="K101" s="89">
        <f t="shared" si="30"/>
        <v>53.9</v>
      </c>
    </row>
    <row r="102" spans="1:12">
      <c r="A102" s="97" t="s">
        <v>27</v>
      </c>
      <c r="B102" s="67" t="s">
        <v>31</v>
      </c>
      <c r="C102" s="67" t="s">
        <v>17</v>
      </c>
      <c r="D102" s="90"/>
      <c r="E102" s="67"/>
      <c r="F102" s="67"/>
      <c r="G102" s="67"/>
      <c r="H102" s="90"/>
      <c r="I102" s="89">
        <f>I103</f>
        <v>113.89999999999999</v>
      </c>
      <c r="J102" s="89">
        <f t="shared" si="30"/>
        <v>80.900000000000006</v>
      </c>
      <c r="K102" s="89">
        <f t="shared" si="30"/>
        <v>53.9</v>
      </c>
    </row>
    <row r="103" spans="1:12" ht="47.25">
      <c r="A103" s="71" t="s">
        <v>143</v>
      </c>
      <c r="B103" s="6" t="s">
        <v>31</v>
      </c>
      <c r="C103" s="6" t="s">
        <v>17</v>
      </c>
      <c r="D103" s="6">
        <v>89</v>
      </c>
      <c r="E103" s="6" t="s">
        <v>35</v>
      </c>
      <c r="F103" s="6"/>
      <c r="G103" s="6"/>
      <c r="H103" s="91"/>
      <c r="I103" s="36">
        <f>I104</f>
        <v>113.89999999999999</v>
      </c>
      <c r="J103" s="36">
        <f t="shared" si="30"/>
        <v>80.900000000000006</v>
      </c>
      <c r="K103" s="36">
        <f t="shared" si="30"/>
        <v>53.9</v>
      </c>
      <c r="L103" s="77"/>
    </row>
    <row r="104" spans="1:12" ht="47.25">
      <c r="A104" s="71" t="s">
        <v>144</v>
      </c>
      <c r="B104" s="6" t="s">
        <v>31</v>
      </c>
      <c r="C104" s="6" t="s">
        <v>17</v>
      </c>
      <c r="D104" s="6">
        <v>89</v>
      </c>
      <c r="E104" s="6">
        <v>1</v>
      </c>
      <c r="F104" s="6"/>
      <c r="G104" s="6"/>
      <c r="H104" s="91"/>
      <c r="I104" s="36">
        <f>I105</f>
        <v>113.89999999999999</v>
      </c>
      <c r="J104" s="36">
        <f t="shared" si="30"/>
        <v>80.900000000000006</v>
      </c>
      <c r="K104" s="36">
        <f t="shared" si="30"/>
        <v>53.9</v>
      </c>
      <c r="L104" s="77"/>
    </row>
    <row r="105" spans="1:12">
      <c r="A105" s="71" t="s">
        <v>102</v>
      </c>
      <c r="B105" s="98" t="s">
        <v>31</v>
      </c>
      <c r="C105" s="98" t="s">
        <v>17</v>
      </c>
      <c r="D105" s="99">
        <v>89</v>
      </c>
      <c r="E105" s="7">
        <v>1</v>
      </c>
      <c r="F105" s="7" t="s">
        <v>37</v>
      </c>
      <c r="G105" s="7" t="s">
        <v>63</v>
      </c>
      <c r="H105" s="99"/>
      <c r="I105" s="36">
        <f t="shared" si="30"/>
        <v>113.89999999999999</v>
      </c>
      <c r="J105" s="36">
        <f t="shared" si="30"/>
        <v>80.900000000000006</v>
      </c>
      <c r="K105" s="36">
        <f t="shared" si="30"/>
        <v>53.9</v>
      </c>
    </row>
    <row r="106" spans="1:12">
      <c r="A106" s="71" t="s">
        <v>103</v>
      </c>
      <c r="B106" s="98" t="s">
        <v>31</v>
      </c>
      <c r="C106" s="98" t="s">
        <v>17</v>
      </c>
      <c r="D106" s="99">
        <v>89</v>
      </c>
      <c r="E106" s="7">
        <v>1</v>
      </c>
      <c r="F106" s="7" t="s">
        <v>37</v>
      </c>
      <c r="G106" s="7" t="s">
        <v>63</v>
      </c>
      <c r="H106" s="99" t="s">
        <v>105</v>
      </c>
      <c r="I106" s="36">
        <f t="shared" si="30"/>
        <v>113.89999999999999</v>
      </c>
      <c r="J106" s="36">
        <f t="shared" si="30"/>
        <v>80.900000000000006</v>
      </c>
      <c r="K106" s="36">
        <f t="shared" si="30"/>
        <v>53.9</v>
      </c>
    </row>
    <row r="107" spans="1:12">
      <c r="A107" s="71" t="s">
        <v>104</v>
      </c>
      <c r="B107" s="98" t="s">
        <v>31</v>
      </c>
      <c r="C107" s="98" t="s">
        <v>17</v>
      </c>
      <c r="D107" s="99">
        <v>89</v>
      </c>
      <c r="E107" s="7">
        <v>1</v>
      </c>
      <c r="F107" s="7" t="s">
        <v>37</v>
      </c>
      <c r="G107" s="7" t="s">
        <v>63</v>
      </c>
      <c r="H107" s="99" t="s">
        <v>106</v>
      </c>
      <c r="I107" s="36">
        <f>'Прил 2'!J109</f>
        <v>113.89999999999999</v>
      </c>
      <c r="J107" s="36">
        <f>'Прил 2'!K109</f>
        <v>80.900000000000006</v>
      </c>
      <c r="K107" s="36">
        <f>'Прил 2'!L109</f>
        <v>53.9</v>
      </c>
    </row>
    <row r="108" spans="1:12">
      <c r="A108" s="69" t="s">
        <v>19</v>
      </c>
      <c r="B108" s="163" t="s">
        <v>32</v>
      </c>
      <c r="C108" s="163"/>
      <c r="D108" s="164"/>
      <c r="E108" s="84"/>
      <c r="F108" s="84"/>
      <c r="G108" s="84"/>
      <c r="H108" s="164"/>
      <c r="I108" s="89">
        <f t="shared" ref="I108:K113" si="31">I109</f>
        <v>1.7</v>
      </c>
      <c r="J108" s="89">
        <f t="shared" si="31"/>
        <v>1.7</v>
      </c>
      <c r="K108" s="89">
        <f t="shared" si="31"/>
        <v>1.7</v>
      </c>
    </row>
    <row r="109" spans="1:12" ht="31.5">
      <c r="A109" s="69" t="s">
        <v>64</v>
      </c>
      <c r="B109" s="84">
        <v>13</v>
      </c>
      <c r="C109" s="84" t="s">
        <v>17</v>
      </c>
      <c r="D109" s="85"/>
      <c r="E109" s="84"/>
      <c r="F109" s="84"/>
      <c r="G109" s="84"/>
      <c r="H109" s="164"/>
      <c r="I109" s="89">
        <f t="shared" si="31"/>
        <v>1.7</v>
      </c>
      <c r="J109" s="89">
        <f t="shared" si="31"/>
        <v>1.7</v>
      </c>
      <c r="K109" s="89">
        <f t="shared" si="31"/>
        <v>1.7</v>
      </c>
    </row>
    <row r="110" spans="1:12" ht="47.25">
      <c r="A110" s="71" t="s">
        <v>143</v>
      </c>
      <c r="B110" s="7" t="s">
        <v>32</v>
      </c>
      <c r="C110" s="7" t="s">
        <v>17</v>
      </c>
      <c r="D110" s="6">
        <v>89</v>
      </c>
      <c r="E110" s="6">
        <v>0</v>
      </c>
      <c r="F110" s="7"/>
      <c r="G110" s="7"/>
      <c r="H110" s="99"/>
      <c r="I110" s="36">
        <f t="shared" si="31"/>
        <v>1.7</v>
      </c>
      <c r="J110" s="36">
        <f t="shared" si="31"/>
        <v>1.7</v>
      </c>
      <c r="K110" s="36">
        <f t="shared" si="31"/>
        <v>1.7</v>
      </c>
    </row>
    <row r="111" spans="1:12" ht="47.25">
      <c r="A111" s="71" t="s">
        <v>144</v>
      </c>
      <c r="B111" s="7" t="s">
        <v>32</v>
      </c>
      <c r="C111" s="7" t="s">
        <v>17</v>
      </c>
      <c r="D111" s="6">
        <v>89</v>
      </c>
      <c r="E111" s="6">
        <v>1</v>
      </c>
      <c r="F111" s="7"/>
      <c r="G111" s="7"/>
      <c r="H111" s="99"/>
      <c r="I111" s="36">
        <f t="shared" si="31"/>
        <v>1.7</v>
      </c>
      <c r="J111" s="36">
        <f t="shared" si="31"/>
        <v>1.7</v>
      </c>
      <c r="K111" s="36">
        <f t="shared" si="31"/>
        <v>1.7</v>
      </c>
    </row>
    <row r="112" spans="1:12">
      <c r="A112" s="74" t="s">
        <v>65</v>
      </c>
      <c r="B112" s="7">
        <v>13</v>
      </c>
      <c r="C112" s="7" t="s">
        <v>17</v>
      </c>
      <c r="D112" s="86">
        <v>89</v>
      </c>
      <c r="E112" s="7">
        <v>1</v>
      </c>
      <c r="F112" s="7" t="s">
        <v>37</v>
      </c>
      <c r="G112" s="7">
        <v>41240</v>
      </c>
      <c r="H112" s="99"/>
      <c r="I112" s="36">
        <f t="shared" si="31"/>
        <v>1.7</v>
      </c>
      <c r="J112" s="36">
        <f t="shared" si="31"/>
        <v>1.7</v>
      </c>
      <c r="K112" s="36">
        <f t="shared" si="31"/>
        <v>1.7</v>
      </c>
    </row>
    <row r="113" spans="1:11">
      <c r="A113" s="74" t="s">
        <v>100</v>
      </c>
      <c r="B113" s="7">
        <v>13</v>
      </c>
      <c r="C113" s="7" t="s">
        <v>17</v>
      </c>
      <c r="D113" s="86">
        <v>89</v>
      </c>
      <c r="E113" s="7">
        <v>1</v>
      </c>
      <c r="F113" s="7" t="s">
        <v>37</v>
      </c>
      <c r="G113" s="7" t="s">
        <v>70</v>
      </c>
      <c r="H113" s="99" t="s">
        <v>101</v>
      </c>
      <c r="I113" s="36">
        <f t="shared" si="31"/>
        <v>1.7</v>
      </c>
      <c r="J113" s="36">
        <f t="shared" si="31"/>
        <v>1.7</v>
      </c>
      <c r="K113" s="36">
        <f t="shared" si="31"/>
        <v>1.7</v>
      </c>
    </row>
    <row r="114" spans="1:11">
      <c r="A114" s="79" t="s">
        <v>66</v>
      </c>
      <c r="B114" s="7">
        <v>13</v>
      </c>
      <c r="C114" s="7" t="s">
        <v>17</v>
      </c>
      <c r="D114" s="86">
        <v>89</v>
      </c>
      <c r="E114" s="7">
        <v>1</v>
      </c>
      <c r="F114" s="7" t="s">
        <v>37</v>
      </c>
      <c r="G114" s="7">
        <v>41240</v>
      </c>
      <c r="H114" s="99">
        <v>730</v>
      </c>
      <c r="I114" s="36">
        <f>'Прил 2'!J116</f>
        <v>1.7</v>
      </c>
      <c r="J114" s="36">
        <f>'Прил 2'!K116</f>
        <v>1.7</v>
      </c>
      <c r="K114" s="36">
        <f>'Прил 2'!L116</f>
        <v>1.7</v>
      </c>
    </row>
    <row r="115" spans="1:11">
      <c r="A115" s="79" t="s">
        <v>168</v>
      </c>
      <c r="B115" s="84" t="s">
        <v>169</v>
      </c>
      <c r="C115" s="84"/>
      <c r="D115" s="85"/>
      <c r="E115" s="84"/>
      <c r="F115" s="84"/>
      <c r="G115" s="84"/>
      <c r="H115" s="164"/>
      <c r="I115" s="89"/>
      <c r="J115" s="89">
        <f t="shared" ref="J115:K118" si="32">J116</f>
        <v>23.4</v>
      </c>
      <c r="K115" s="89">
        <f t="shared" si="32"/>
        <v>50.4</v>
      </c>
    </row>
    <row r="116" spans="1:11">
      <c r="A116" s="79" t="s">
        <v>168</v>
      </c>
      <c r="B116" s="7" t="s">
        <v>169</v>
      </c>
      <c r="C116" s="7">
        <v>99</v>
      </c>
      <c r="D116" s="86"/>
      <c r="E116" s="7"/>
      <c r="F116" s="7"/>
      <c r="G116" s="7"/>
      <c r="H116" s="99"/>
      <c r="I116" s="36"/>
      <c r="J116" s="36">
        <f t="shared" si="32"/>
        <v>23.4</v>
      </c>
      <c r="K116" s="36">
        <f t="shared" si="32"/>
        <v>50.4</v>
      </c>
    </row>
    <row r="117" spans="1:11" ht="47.25">
      <c r="A117" s="71" t="s">
        <v>143</v>
      </c>
      <c r="B117" s="7" t="s">
        <v>169</v>
      </c>
      <c r="C117" s="7">
        <v>99</v>
      </c>
      <c r="D117" s="7" t="s">
        <v>49</v>
      </c>
      <c r="E117" s="7" t="s">
        <v>35</v>
      </c>
      <c r="F117" s="7"/>
      <c r="G117" s="7"/>
      <c r="H117" s="99"/>
      <c r="I117" s="36"/>
      <c r="J117" s="36">
        <f t="shared" si="32"/>
        <v>23.4</v>
      </c>
      <c r="K117" s="36">
        <f t="shared" si="32"/>
        <v>50.4</v>
      </c>
    </row>
    <row r="118" spans="1:11" ht="47.25">
      <c r="A118" s="71" t="s">
        <v>144</v>
      </c>
      <c r="B118" s="7" t="s">
        <v>169</v>
      </c>
      <c r="C118" s="7">
        <v>99</v>
      </c>
      <c r="D118" s="7" t="s">
        <v>49</v>
      </c>
      <c r="E118" s="7" t="s">
        <v>24</v>
      </c>
      <c r="F118" s="7"/>
      <c r="G118" s="7"/>
      <c r="H118" s="99"/>
      <c r="I118" s="36"/>
      <c r="J118" s="36">
        <f t="shared" si="32"/>
        <v>23.4</v>
      </c>
      <c r="K118" s="36">
        <f t="shared" si="32"/>
        <v>50.4</v>
      </c>
    </row>
    <row r="119" spans="1:11">
      <c r="A119" s="79" t="s">
        <v>168</v>
      </c>
      <c r="B119" s="7" t="s">
        <v>169</v>
      </c>
      <c r="C119" s="7">
        <v>99</v>
      </c>
      <c r="D119" s="7" t="s">
        <v>49</v>
      </c>
      <c r="E119" s="7" t="s">
        <v>24</v>
      </c>
      <c r="F119" s="7" t="s">
        <v>37</v>
      </c>
      <c r="G119" s="7" t="s">
        <v>170</v>
      </c>
      <c r="H119" s="7"/>
      <c r="I119" s="35"/>
      <c r="J119" s="144">
        <f>J121</f>
        <v>23.4</v>
      </c>
      <c r="K119" s="144">
        <f>K121</f>
        <v>50.4</v>
      </c>
    </row>
    <row r="120" spans="1:11">
      <c r="A120" s="79" t="s">
        <v>115</v>
      </c>
      <c r="B120" s="7" t="s">
        <v>169</v>
      </c>
      <c r="C120" s="7">
        <v>99</v>
      </c>
      <c r="D120" s="7" t="s">
        <v>49</v>
      </c>
      <c r="E120" s="7" t="s">
        <v>24</v>
      </c>
      <c r="F120" s="7" t="s">
        <v>37</v>
      </c>
      <c r="G120" s="7" t="s">
        <v>170</v>
      </c>
      <c r="H120" s="7" t="s">
        <v>116</v>
      </c>
      <c r="I120" s="35"/>
      <c r="J120" s="144">
        <f>J121</f>
        <v>23.4</v>
      </c>
      <c r="K120" s="144">
        <f>K121</f>
        <v>50.4</v>
      </c>
    </row>
    <row r="121" spans="1:11">
      <c r="A121" s="79" t="s">
        <v>48</v>
      </c>
      <c r="B121" s="7" t="s">
        <v>169</v>
      </c>
      <c r="C121" s="7" t="s">
        <v>169</v>
      </c>
      <c r="D121" s="7" t="s">
        <v>49</v>
      </c>
      <c r="E121" s="7" t="s">
        <v>24</v>
      </c>
      <c r="F121" s="7" t="s">
        <v>37</v>
      </c>
      <c r="G121" s="7" t="s">
        <v>170</v>
      </c>
      <c r="H121" s="7" t="s">
        <v>50</v>
      </c>
      <c r="I121" s="35"/>
      <c r="J121" s="144">
        <f>'Прил 2'!K123</f>
        <v>23.4</v>
      </c>
      <c r="K121" s="144">
        <f>'Прил 2'!L123</f>
        <v>50.4</v>
      </c>
    </row>
  </sheetData>
  <autoFilter ref="A6:K121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0"/>
  <sheetViews>
    <sheetView view="pageBreakPreview" zoomScaleNormal="100" zoomScaleSheetLayoutView="100" workbookViewId="0">
      <selection activeCell="J90" sqref="J9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3"/>
      <c r="F1" s="213"/>
      <c r="G1" s="213"/>
      <c r="H1" s="17"/>
      <c r="I1" s="17"/>
      <c r="J1" s="213" t="s">
        <v>212</v>
      </c>
      <c r="K1" s="213"/>
      <c r="L1" s="213"/>
      <c r="M1" s="17"/>
    </row>
    <row r="2" spans="1:43" ht="83.25" customHeight="1">
      <c r="A2" s="225" t="s">
        <v>204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43" ht="15.75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171"/>
      <c r="L3" s="37" t="s">
        <v>202</v>
      </c>
    </row>
    <row r="4" spans="1:43" ht="15.75">
      <c r="A4" s="221" t="s">
        <v>13</v>
      </c>
      <c r="B4" s="221" t="s">
        <v>197</v>
      </c>
      <c r="C4" s="221"/>
      <c r="D4" s="221"/>
      <c r="E4" s="221"/>
      <c r="F4" s="221" t="s">
        <v>15</v>
      </c>
      <c r="G4" s="221" t="s">
        <v>14</v>
      </c>
      <c r="H4" s="221" t="s">
        <v>196</v>
      </c>
      <c r="I4" s="221" t="s">
        <v>22</v>
      </c>
      <c r="J4" s="221" t="s">
        <v>67</v>
      </c>
      <c r="K4" s="221"/>
      <c r="L4" s="221"/>
    </row>
    <row r="5" spans="1:43" ht="19.899999999999999" customHeight="1">
      <c r="A5" s="221" t="s">
        <v>199</v>
      </c>
      <c r="B5" s="221" t="s">
        <v>199</v>
      </c>
      <c r="C5" s="221"/>
      <c r="D5" s="221"/>
      <c r="E5" s="221"/>
      <c r="F5" s="221" t="s">
        <v>199</v>
      </c>
      <c r="G5" s="221" t="s">
        <v>199</v>
      </c>
      <c r="H5" s="221" t="s">
        <v>199</v>
      </c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4187.3975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1979.71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490.49104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339.1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339.1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339.1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339.1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339.1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339.1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151.39103999999998</v>
      </c>
      <c r="K44" s="36">
        <f t="shared" ref="K44:L48" si="13">K45</f>
        <v>0</v>
      </c>
      <c r="L44" s="36">
        <f t="shared" si="13"/>
        <v>0</v>
      </c>
    </row>
    <row r="45" spans="1:43" ht="63">
      <c r="A45" s="199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151.39103999999998</v>
      </c>
      <c r="K45" s="36">
        <f t="shared" si="13"/>
        <v>0</v>
      </c>
      <c r="L45" s="36">
        <f t="shared" si="13"/>
        <v>0</v>
      </c>
    </row>
    <row r="46" spans="1:43" ht="31.5">
      <c r="A46" s="199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151.39103999999998</v>
      </c>
      <c r="K46" s="36">
        <f t="shared" si="13"/>
        <v>0</v>
      </c>
      <c r="L46" s="36">
        <f t="shared" si="13"/>
        <v>0</v>
      </c>
    </row>
    <row r="47" spans="1:43" ht="15.75">
      <c r="A47" s="202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151.39103999999998</v>
      </c>
      <c r="K47" s="36">
        <f t="shared" si="13"/>
        <v>0</v>
      </c>
      <c r="L47" s="36">
        <f t="shared" si="13"/>
        <v>0</v>
      </c>
    </row>
    <row r="48" spans="1:43" ht="31.5">
      <c r="A48" s="202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151.39103999999998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151.39103999999998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1489.2189600000002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658.8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658.8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658.8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658.8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658.8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658.8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325.74999999999994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242.29999999999995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242.29999999999995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242.29999999999995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242.29999999999995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242.29999999999995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83.449999999999989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0" t="s">
        <v>34</v>
      </c>
      <c r="C64" s="197" t="s">
        <v>25</v>
      </c>
      <c r="D64" s="7" t="s">
        <v>37</v>
      </c>
      <c r="E64" s="86" t="s">
        <v>42</v>
      </c>
      <c r="F64" s="7" t="s">
        <v>248</v>
      </c>
      <c r="G64" s="201"/>
      <c r="H64" s="195"/>
      <c r="I64" s="7"/>
      <c r="J64" s="36">
        <f>J65</f>
        <v>15.1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2" t="s">
        <v>16</v>
      </c>
      <c r="B65" s="200" t="s">
        <v>34</v>
      </c>
      <c r="C65" s="197" t="s">
        <v>25</v>
      </c>
      <c r="D65" s="7" t="s">
        <v>37</v>
      </c>
      <c r="E65" s="86" t="s">
        <v>42</v>
      </c>
      <c r="F65" s="7" t="s">
        <v>248</v>
      </c>
      <c r="G65" s="201" t="s">
        <v>17</v>
      </c>
      <c r="H65" s="195"/>
      <c r="I65" s="7"/>
      <c r="J65" s="36">
        <f>J66</f>
        <v>15.1</v>
      </c>
      <c r="K65" s="36">
        <f t="shared" si="23"/>
        <v>0</v>
      </c>
      <c r="L65" s="36">
        <f t="shared" si="23"/>
        <v>0</v>
      </c>
    </row>
    <row r="66" spans="1:12" ht="48.75" customHeight="1">
      <c r="A66" s="202" t="s">
        <v>68</v>
      </c>
      <c r="B66" s="200" t="s">
        <v>34</v>
      </c>
      <c r="C66" s="197" t="s">
        <v>25</v>
      </c>
      <c r="D66" s="7" t="s">
        <v>37</v>
      </c>
      <c r="E66" s="86" t="s">
        <v>42</v>
      </c>
      <c r="F66" s="7" t="s">
        <v>248</v>
      </c>
      <c r="G66" s="201" t="s">
        <v>17</v>
      </c>
      <c r="H66" s="195" t="s">
        <v>18</v>
      </c>
      <c r="I66" s="7"/>
      <c r="J66" s="36">
        <f>J67</f>
        <v>15.1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15.1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68.349999999999994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68.349999999999994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68.349999999999994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68.349999999999994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0" t="s">
        <v>34</v>
      </c>
      <c r="C72" s="197" t="s">
        <v>25</v>
      </c>
      <c r="D72" s="7" t="s">
        <v>37</v>
      </c>
      <c r="E72" s="86" t="s">
        <v>254</v>
      </c>
      <c r="F72" s="7"/>
      <c r="G72" s="201"/>
      <c r="H72" s="6"/>
      <c r="I72" s="203"/>
      <c r="J72" s="36">
        <f>J73+J78+J83</f>
        <v>504.66896000000008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199" t="s">
        <v>111</v>
      </c>
      <c r="B73" s="200" t="s">
        <v>34</v>
      </c>
      <c r="C73" s="197" t="s">
        <v>25</v>
      </c>
      <c r="D73" s="7" t="s">
        <v>37</v>
      </c>
      <c r="E73" s="86" t="s">
        <v>254</v>
      </c>
      <c r="F73" s="7" t="s">
        <v>113</v>
      </c>
      <c r="G73" s="201"/>
      <c r="H73" s="6"/>
      <c r="I73" s="203"/>
      <c r="J73" s="36">
        <f>J74</f>
        <v>402.12380000000007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199" t="s">
        <v>112</v>
      </c>
      <c r="B74" s="200" t="s">
        <v>34</v>
      </c>
      <c r="C74" s="197" t="s">
        <v>25</v>
      </c>
      <c r="D74" s="7" t="s">
        <v>37</v>
      </c>
      <c r="E74" s="86" t="s">
        <v>254</v>
      </c>
      <c r="F74" s="7" t="s">
        <v>114</v>
      </c>
      <c r="G74" s="201"/>
      <c r="H74" s="6"/>
      <c r="I74" s="203"/>
      <c r="J74" s="36">
        <f>J75</f>
        <v>402.12380000000007</v>
      </c>
      <c r="K74" s="36">
        <f t="shared" si="27"/>
        <v>0</v>
      </c>
      <c r="L74" s="36">
        <f t="shared" si="27"/>
        <v>0</v>
      </c>
    </row>
    <row r="75" spans="1:12" ht="19.5" customHeight="1">
      <c r="A75" s="202" t="s">
        <v>16</v>
      </c>
      <c r="B75" s="200" t="s">
        <v>34</v>
      </c>
      <c r="C75" s="197" t="s">
        <v>25</v>
      </c>
      <c r="D75" s="7" t="s">
        <v>37</v>
      </c>
      <c r="E75" s="86" t="s">
        <v>254</v>
      </c>
      <c r="F75" s="7" t="s">
        <v>114</v>
      </c>
      <c r="G75" s="201" t="s">
        <v>17</v>
      </c>
      <c r="H75" s="6"/>
      <c r="I75" s="203"/>
      <c r="J75" s="36">
        <f>J76</f>
        <v>402.12380000000007</v>
      </c>
      <c r="K75" s="36">
        <f t="shared" si="27"/>
        <v>0</v>
      </c>
      <c r="L75" s="36">
        <f t="shared" si="27"/>
        <v>0</v>
      </c>
    </row>
    <row r="76" spans="1:12" ht="36.6" customHeight="1">
      <c r="A76" s="202" t="s">
        <v>68</v>
      </c>
      <c r="B76" s="200" t="s">
        <v>34</v>
      </c>
      <c r="C76" s="197" t="s">
        <v>25</v>
      </c>
      <c r="D76" s="7" t="s">
        <v>37</v>
      </c>
      <c r="E76" s="86" t="s">
        <v>254</v>
      </c>
      <c r="F76" s="7" t="s">
        <v>114</v>
      </c>
      <c r="G76" s="201" t="s">
        <v>17</v>
      </c>
      <c r="H76" s="6" t="s">
        <v>18</v>
      </c>
      <c r="I76" s="203"/>
      <c r="J76" s="36">
        <f>J77</f>
        <v>402.12380000000007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4" t="s">
        <v>17</v>
      </c>
      <c r="H77" s="67" t="s">
        <v>18</v>
      </c>
      <c r="I77" s="205" t="s">
        <v>96</v>
      </c>
      <c r="J77" s="89">
        <f>'Прил 2'!J33</f>
        <v>402.12380000000007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0" t="s">
        <v>34</v>
      </c>
      <c r="C78" s="197" t="s">
        <v>25</v>
      </c>
      <c r="D78" s="7" t="s">
        <v>37</v>
      </c>
      <c r="E78" s="86" t="s">
        <v>254</v>
      </c>
      <c r="F78" s="7" t="s">
        <v>109</v>
      </c>
      <c r="G78" s="201"/>
      <c r="H78" s="6"/>
      <c r="I78" s="203"/>
      <c r="J78" s="36">
        <f>J79</f>
        <v>77.51615000000001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0" t="s">
        <v>34</v>
      </c>
      <c r="C79" s="197" t="s">
        <v>25</v>
      </c>
      <c r="D79" s="7" t="s">
        <v>37</v>
      </c>
      <c r="E79" s="86" t="s">
        <v>254</v>
      </c>
      <c r="F79" s="7" t="s">
        <v>110</v>
      </c>
      <c r="G79" s="201"/>
      <c r="H79" s="6"/>
      <c r="I79" s="203"/>
      <c r="J79" s="36">
        <f>J80</f>
        <v>77.51615000000001</v>
      </c>
      <c r="K79" s="36">
        <f t="shared" si="28"/>
        <v>0</v>
      </c>
      <c r="L79" s="36">
        <f t="shared" si="28"/>
        <v>0</v>
      </c>
    </row>
    <row r="80" spans="1:12" ht="21" customHeight="1">
      <c r="A80" s="202" t="s">
        <v>16</v>
      </c>
      <c r="B80" s="200" t="s">
        <v>34</v>
      </c>
      <c r="C80" s="197" t="s">
        <v>25</v>
      </c>
      <c r="D80" s="7" t="s">
        <v>37</v>
      </c>
      <c r="E80" s="86" t="s">
        <v>254</v>
      </c>
      <c r="F80" s="7" t="s">
        <v>110</v>
      </c>
      <c r="G80" s="201" t="s">
        <v>17</v>
      </c>
      <c r="H80" s="6"/>
      <c r="I80" s="203"/>
      <c r="J80" s="36">
        <f>J81</f>
        <v>77.51615000000001</v>
      </c>
      <c r="K80" s="36">
        <f t="shared" si="28"/>
        <v>0</v>
      </c>
      <c r="L80" s="36">
        <f t="shared" si="28"/>
        <v>0</v>
      </c>
    </row>
    <row r="81" spans="1:12" ht="36.6" customHeight="1">
      <c r="A81" s="202" t="s">
        <v>68</v>
      </c>
      <c r="B81" s="200" t="s">
        <v>34</v>
      </c>
      <c r="C81" s="197" t="s">
        <v>25</v>
      </c>
      <c r="D81" s="7" t="s">
        <v>37</v>
      </c>
      <c r="E81" s="86" t="s">
        <v>254</v>
      </c>
      <c r="F81" s="7" t="s">
        <v>110</v>
      </c>
      <c r="G81" s="201" t="s">
        <v>17</v>
      </c>
      <c r="H81" s="6" t="s">
        <v>18</v>
      </c>
      <c r="I81" s="203"/>
      <c r="J81" s="36">
        <f>J82</f>
        <v>77.51615000000001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4" t="s">
        <v>17</v>
      </c>
      <c r="H82" s="67" t="s">
        <v>18</v>
      </c>
      <c r="I82" s="205" t="s">
        <v>96</v>
      </c>
      <c r="J82" s="89">
        <f>'Прил 2'!J35</f>
        <v>77.51615000000001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4"/>
      <c r="H83" s="67"/>
      <c r="I83" s="205"/>
      <c r="J83" s="36">
        <f>J84</f>
        <v>25.02901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25.02901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25.02901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25.02901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25.02901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2205.6875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J95+J101+J107+J131+J137+J143+J154+J119+J125+J148+J108+J155</f>
        <v>2205.6875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113.89999999999999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113.89999999999999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113.89999999999999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113.89999999999999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113.89999999999999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2'!J109</f>
        <v>113.89999999999999</v>
      </c>
      <c r="K95" s="89">
        <f>'Прил 2'!K109</f>
        <v>80.900000000000006</v>
      </c>
      <c r="L95" s="89">
        <f>'Прил 2'!L109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2'!J116</f>
        <v>1.7</v>
      </c>
      <c r="K107" s="89">
        <f>'Прил 2'!K116</f>
        <v>1.7</v>
      </c>
      <c r="L107" s="89">
        <f>'Прил 2'!L116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2'!K119</f>
        <v>23.4</v>
      </c>
      <c r="L110" s="36">
        <f>'Прил 2'!L119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56.3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56.3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56.3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56.3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56.3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56.3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322.9274999999999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322.9274999999999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322.9274999999999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322.9274999999999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322.9274999999999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322.9274999999999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18.799999999999997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18.799999999999997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18.799999999999997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18.799999999999997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18.799999999999997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18.799999999999997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95.3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91.3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91.3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91.3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91.3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91.3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  <row r="155" spans="1:12" ht="31.5">
      <c r="A155" s="74" t="s">
        <v>261</v>
      </c>
      <c r="B155" s="6" t="s">
        <v>49</v>
      </c>
      <c r="C155" s="11">
        <v>1</v>
      </c>
      <c r="D155" s="7" t="s">
        <v>37</v>
      </c>
      <c r="E155" s="11">
        <v>78090</v>
      </c>
      <c r="F155" s="7"/>
      <c r="G155" s="203"/>
      <c r="H155" s="7"/>
      <c r="I155" s="35"/>
      <c r="J155" s="36">
        <f>J156</f>
        <v>1233.96</v>
      </c>
      <c r="K155" s="36">
        <f t="shared" ref="K155:L159" si="62">K156</f>
        <v>0</v>
      </c>
      <c r="L155" s="36">
        <f t="shared" si="62"/>
        <v>0</v>
      </c>
    </row>
    <row r="156" spans="1:12" ht="31.5">
      <c r="A156" s="74" t="s">
        <v>108</v>
      </c>
      <c r="B156" s="6" t="s">
        <v>49</v>
      </c>
      <c r="C156" s="11">
        <v>1</v>
      </c>
      <c r="D156" s="7" t="s">
        <v>37</v>
      </c>
      <c r="E156" s="11">
        <v>78090</v>
      </c>
      <c r="F156" s="11">
        <v>200</v>
      </c>
      <c r="G156" s="209"/>
      <c r="H156" s="210"/>
      <c r="I156" s="35"/>
      <c r="J156" s="36">
        <f>J157</f>
        <v>1233.96</v>
      </c>
      <c r="K156" s="36">
        <f t="shared" si="62"/>
        <v>0</v>
      </c>
      <c r="L156" s="36">
        <f t="shared" si="62"/>
        <v>0</v>
      </c>
    </row>
    <row r="157" spans="1:12" ht="15.75">
      <c r="A157" s="74" t="s">
        <v>43</v>
      </c>
      <c r="B157" s="6" t="s">
        <v>49</v>
      </c>
      <c r="C157" s="11">
        <v>1</v>
      </c>
      <c r="D157" s="7" t="s">
        <v>37</v>
      </c>
      <c r="E157" s="11">
        <v>78090</v>
      </c>
      <c r="F157" s="11">
        <v>240</v>
      </c>
      <c r="G157" s="209"/>
      <c r="H157" s="210"/>
      <c r="I157" s="35"/>
      <c r="J157" s="36">
        <f>J158</f>
        <v>1233.96</v>
      </c>
      <c r="K157" s="36">
        <f t="shared" si="62"/>
        <v>0</v>
      </c>
      <c r="L157" s="36">
        <f t="shared" si="62"/>
        <v>0</v>
      </c>
    </row>
    <row r="158" spans="1:12" ht="15.75">
      <c r="A158" s="119" t="s">
        <v>57</v>
      </c>
      <c r="B158" s="6" t="s">
        <v>49</v>
      </c>
      <c r="C158" s="11">
        <v>1</v>
      </c>
      <c r="D158" s="7" t="s">
        <v>37</v>
      </c>
      <c r="E158" s="11">
        <v>78090</v>
      </c>
      <c r="F158" s="11">
        <v>240</v>
      </c>
      <c r="G158" s="203" t="s">
        <v>20</v>
      </c>
      <c r="H158" s="210"/>
      <c r="I158" s="35"/>
      <c r="J158" s="36">
        <f>J159</f>
        <v>1233.96</v>
      </c>
      <c r="K158" s="36">
        <f t="shared" si="62"/>
        <v>0</v>
      </c>
      <c r="L158" s="36">
        <f t="shared" si="62"/>
        <v>0</v>
      </c>
    </row>
    <row r="159" spans="1:12" ht="15.75">
      <c r="A159" s="10" t="s">
        <v>59</v>
      </c>
      <c r="B159" s="6" t="s">
        <v>49</v>
      </c>
      <c r="C159" s="11">
        <v>1</v>
      </c>
      <c r="D159" s="7" t="s">
        <v>37</v>
      </c>
      <c r="E159" s="11">
        <v>78090</v>
      </c>
      <c r="F159" s="11">
        <v>240</v>
      </c>
      <c r="G159" s="203" t="s">
        <v>20</v>
      </c>
      <c r="H159" s="210" t="s">
        <v>29</v>
      </c>
      <c r="I159" s="35"/>
      <c r="J159" s="36">
        <f>J160</f>
        <v>1233.96</v>
      </c>
      <c r="K159" s="36">
        <f t="shared" si="62"/>
        <v>0</v>
      </c>
      <c r="L159" s="36">
        <f t="shared" si="62"/>
        <v>0</v>
      </c>
    </row>
    <row r="160" spans="1:12" ht="31.5">
      <c r="A160" s="121" t="s">
        <v>76</v>
      </c>
      <c r="B160" s="88">
        <v>89</v>
      </c>
      <c r="C160" s="84" t="s">
        <v>24</v>
      </c>
      <c r="D160" s="84" t="s">
        <v>37</v>
      </c>
      <c r="E160" s="84" t="s">
        <v>262</v>
      </c>
      <c r="F160" s="84" t="s">
        <v>110</v>
      </c>
      <c r="G160" s="84" t="s">
        <v>20</v>
      </c>
      <c r="H160" s="84" t="s">
        <v>29</v>
      </c>
      <c r="I160" s="84" t="s">
        <v>96</v>
      </c>
      <c r="J160" s="89">
        <f>'Прил 2'!J100</f>
        <v>1233.96</v>
      </c>
      <c r="K160" s="89">
        <f>'Прил 2'!K100</f>
        <v>0</v>
      </c>
      <c r="L160" s="89">
        <f>'Прил 2'!L100</f>
        <v>0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3" t="s">
        <v>200</v>
      </c>
      <c r="D1" s="213"/>
      <c r="E1" s="213"/>
      <c r="F1" s="17"/>
      <c r="G1" s="17"/>
    </row>
    <row r="2" spans="1:7" ht="51" customHeight="1">
      <c r="A2" s="226" t="s">
        <v>205</v>
      </c>
      <c r="B2" s="226"/>
      <c r="C2" s="226"/>
      <c r="D2" s="226"/>
      <c r="E2" s="226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7" t="s">
        <v>129</v>
      </c>
      <c r="B4" s="228" t="s">
        <v>206</v>
      </c>
      <c r="C4" s="227" t="s">
        <v>207</v>
      </c>
      <c r="D4" s="227"/>
      <c r="E4" s="227"/>
    </row>
    <row r="5" spans="1:7" ht="36" customHeight="1">
      <c r="A5" s="227"/>
      <c r="B5" s="228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-8.8900000009743962E-3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0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0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0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v>0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-8.8900000009743962E-3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-4187.4063900000001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-4187.4063900000001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-4187.4063900000001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4187.3974999999991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4187.3974999999991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4187.3974999999991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D15" sqref="D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3" t="s">
        <v>203</v>
      </c>
      <c r="D1" s="213"/>
      <c r="E1" s="213"/>
    </row>
    <row r="2" spans="1:5">
      <c r="A2" s="229" t="s">
        <v>208</v>
      </c>
      <c r="B2" s="229"/>
      <c r="C2" s="229"/>
      <c r="D2" s="229"/>
      <c r="E2" s="229"/>
    </row>
    <row r="3" spans="1:5">
      <c r="A3" s="229"/>
      <c r="B3" s="229"/>
      <c r="C3" s="229"/>
      <c r="D3" s="229"/>
      <c r="E3" s="229"/>
    </row>
    <row r="4" spans="1:5" ht="36.75" customHeight="1">
      <c r="A4" s="229"/>
      <c r="B4" s="229"/>
      <c r="C4" s="229"/>
      <c r="D4" s="229"/>
      <c r="E4" s="229"/>
    </row>
    <row r="5" spans="1:5">
      <c r="A5" s="230" t="s">
        <v>122</v>
      </c>
      <c r="B5" s="230" t="s">
        <v>209</v>
      </c>
      <c r="C5" s="232" t="s">
        <v>210</v>
      </c>
      <c r="D5" s="233"/>
      <c r="E5" s="234"/>
    </row>
    <row r="6" spans="1:5">
      <c r="A6" s="231"/>
      <c r="B6" s="231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0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0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0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2023-01-09T12:18:27Z</dcterms:modified>
</cp:coreProperties>
</file>