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НПА\НПА 2013-2021\Решения 09.2021-\"/>
    </mc:Choice>
  </mc:AlternateContent>
  <bookViews>
    <workbookView xWindow="0" yWindow="0" windowWidth="28800" windowHeight="12435" tabRatio="865" activeTab="1"/>
  </bookViews>
  <sheets>
    <sheet name="Прил 1" sheetId="1" r:id="rId1"/>
    <sheet name="Прил 2" sheetId="6" r:id="rId2"/>
    <sheet name="Прил 3 " sheetId="18" r:id="rId3"/>
    <sheet name="Прил 4" sheetId="9" r:id="rId4"/>
    <sheet name="Прил 5" sheetId="13" r:id="rId5"/>
  </sheets>
  <externalReferences>
    <externalReference r:id="rId6"/>
    <externalReference r:id="rId7"/>
  </externalReferences>
  <definedNames>
    <definedName name="_1Excel_BuiltIn_Print_Area_1_1_1">'Прил 1'!$A$1:$C$29</definedName>
    <definedName name="_2Excel_BuiltIn_Print_Area_7_1_1" localSheetId="2">#REF!</definedName>
    <definedName name="_2Excel_BuiltIn_Print_Area_7_1_1">#REF!</definedName>
    <definedName name="_Toc105952698" localSheetId="2">'Прил 3 '!$A$2</definedName>
    <definedName name="_Toc105952698">#REF!</definedName>
    <definedName name="_xlnm._FilterDatabase" localSheetId="1" hidden="1">'Прил 2'!$A$6:$L$89</definedName>
    <definedName name="_xlnm._FilterDatabase" localSheetId="2" hidden="1">'Прил 3 '!$A$6:$K$88</definedName>
    <definedName name="_xlnm._FilterDatabase" localSheetId="3" hidden="1">'Прил 4'!$A$7:$L$109</definedName>
    <definedName name="Excel_BuiltIn_Print_Area_1">'Прил 1'!$A$1:$C$29</definedName>
    <definedName name="Excel_BuiltIn_Print_Area_1_1">'Прил 1'!$A$1:$C$29</definedName>
    <definedName name="Excel_BuiltIn_Print_Area_2" localSheetId="2">#REF!</definedName>
    <definedName name="Excel_BuiltIn_Print_Area_2">#REF!</definedName>
    <definedName name="Excel_BuiltIn_Print_Area_3">#REF!</definedName>
    <definedName name="Excel_BuiltIn_Print_Area_3_1" localSheetId="2">#REF!</definedName>
    <definedName name="Excel_BuiltIn_Print_Area_3_1">#REF!</definedName>
    <definedName name="Excel_BuiltIn_Print_Area_4" localSheetId="2">#REF!</definedName>
    <definedName name="Excel_BuiltIn_Print_Area_4">#REF!</definedName>
    <definedName name="Excel_BuiltIn_Print_Area_5" localSheetId="2">'Прил 3 '!$A$1:$I$45</definedName>
    <definedName name="Excel_BuiltIn_Print_Area_5">#REF!</definedName>
    <definedName name="Excel_BuiltIn_Print_Area_5_1" localSheetId="2">'Прил 3 '!$A$1:$I$45</definedName>
    <definedName name="Excel_BuiltIn_Print_Area_5_1">#REF!</definedName>
    <definedName name="Excel_BuiltIn_Print_Area_6">'Прил 2'!$A$1:$G$46</definedName>
    <definedName name="Excel_BuiltIn_Print_Area_6_1">'Прил 2'!$A$1:$G$46</definedName>
    <definedName name="Excel_BuiltIn_Print_Area_7" localSheetId="2">#REF!</definedName>
    <definedName name="Excel_BuiltIn_Print_Area_7">#REF!</definedName>
    <definedName name="Excel_BuiltIn_Print_Area_7_1" localSheetId="2">#REF!</definedName>
    <definedName name="Excel_BuiltIn_Print_Area_7_1">#REF!</definedName>
    <definedName name="_xlnm.Print_Titles" localSheetId="1">'Прил 2'!$4:$4</definedName>
    <definedName name="_xlnm.Print_Area" localSheetId="0">'Прил 1'!$A$1:$E$31</definedName>
    <definedName name="_xlnm.Print_Area" localSheetId="1">'Прил 2'!$A$1:$L$89</definedName>
    <definedName name="_xlnm.Print_Area" localSheetId="2">'Прил 3 '!$A$1:$K$88</definedName>
    <definedName name="_xlnm.Print_Area" localSheetId="3">'Прил 4'!$A$1:$L$109</definedName>
  </definedNames>
  <calcPr calcId="152511"/>
  <fileRecoveryPr autoRecover="0"/>
</workbook>
</file>

<file path=xl/calcChain.xml><?xml version="1.0" encoding="utf-8"?>
<calcChain xmlns="http://schemas.openxmlformats.org/spreadsheetml/2006/main">
  <c r="K28" i="6" l="1"/>
  <c r="L29" i="6"/>
  <c r="L35" i="6"/>
  <c r="L40" i="6"/>
  <c r="L46" i="6"/>
  <c r="L55" i="6"/>
  <c r="L59" i="6"/>
  <c r="L62" i="6"/>
  <c r="L89" i="6"/>
  <c r="K82" i="6"/>
  <c r="L82" i="6" s="1"/>
  <c r="D23" i="1"/>
  <c r="E13" i="1"/>
  <c r="E15" i="1"/>
  <c r="E17" i="1"/>
  <c r="E18" i="1"/>
  <c r="E22" i="1"/>
  <c r="E26" i="1"/>
  <c r="E31" i="1"/>
  <c r="E11" i="1"/>
  <c r="J75" i="6" l="1"/>
  <c r="J30" i="6"/>
  <c r="L30" i="6" s="1"/>
  <c r="J27" i="6"/>
  <c r="L27" i="6" s="1"/>
  <c r="J24" i="6"/>
  <c r="L24" i="6" s="1"/>
  <c r="D30" i="1"/>
  <c r="C30" i="1"/>
  <c r="E30" i="1" l="1"/>
  <c r="J33" i="6"/>
  <c r="I32" i="18" s="1"/>
  <c r="I31" i="18" s="1"/>
  <c r="J18" i="6"/>
  <c r="J69" i="6"/>
  <c r="L69" i="6" s="1"/>
  <c r="C29" i="1"/>
  <c r="C24" i="1"/>
  <c r="C23" i="1" s="1"/>
  <c r="L75" i="6"/>
  <c r="J53" i="6"/>
  <c r="L53" i="6" s="1"/>
  <c r="C27" i="1"/>
  <c r="E27" i="1" s="1"/>
  <c r="J15" i="6"/>
  <c r="L15" i="6" s="1"/>
  <c r="K49" i="9"/>
  <c r="K54" i="9"/>
  <c r="J54" i="9"/>
  <c r="J53" i="9" s="1"/>
  <c r="J52" i="9" s="1"/>
  <c r="J51" i="9" s="1"/>
  <c r="J50" i="9" s="1"/>
  <c r="K39" i="9"/>
  <c r="J43" i="9"/>
  <c r="J39" i="9"/>
  <c r="J38" i="9" s="1"/>
  <c r="J37" i="9" s="1"/>
  <c r="J36" i="9" s="1"/>
  <c r="K21" i="9"/>
  <c r="J32" i="18"/>
  <c r="J34" i="18"/>
  <c r="I34" i="18"/>
  <c r="I33" i="18" s="1"/>
  <c r="J28" i="18"/>
  <c r="I28" i="18"/>
  <c r="J17" i="18"/>
  <c r="K17" i="6"/>
  <c r="J28" i="6"/>
  <c r="K38" i="9" l="1"/>
  <c r="L39" i="9"/>
  <c r="K53" i="9"/>
  <c r="L54" i="9"/>
  <c r="J16" i="18"/>
  <c r="K17" i="18"/>
  <c r="J33" i="18"/>
  <c r="K33" i="18" s="1"/>
  <c r="K34" i="18"/>
  <c r="K48" i="9"/>
  <c r="J31" i="18"/>
  <c r="K31" i="18" s="1"/>
  <c r="K32" i="18"/>
  <c r="K28" i="18"/>
  <c r="K20" i="9"/>
  <c r="J49" i="9"/>
  <c r="J48" i="9" s="1"/>
  <c r="J47" i="9" s="1"/>
  <c r="J46" i="9" s="1"/>
  <c r="J45" i="9" s="1"/>
  <c r="J44" i="9" s="1"/>
  <c r="L33" i="6"/>
  <c r="J21" i="9"/>
  <c r="J20" i="9" s="1"/>
  <c r="J19" i="9" s="1"/>
  <c r="J18" i="9" s="1"/>
  <c r="J17" i="9" s="1"/>
  <c r="J16" i="9" s="1"/>
  <c r="L18" i="6"/>
  <c r="K16" i="6"/>
  <c r="I17" i="18"/>
  <c r="I16" i="18" s="1"/>
  <c r="I15" i="18" s="1"/>
  <c r="E24" i="1"/>
  <c r="E23" i="1"/>
  <c r="I30" i="18"/>
  <c r="J30" i="18"/>
  <c r="L21" i="9" l="1"/>
  <c r="K52" i="9"/>
  <c r="L53" i="9"/>
  <c r="K19" i="9"/>
  <c r="L20" i="9"/>
  <c r="L49" i="9"/>
  <c r="K30" i="18"/>
  <c r="K47" i="9"/>
  <c r="L48" i="9"/>
  <c r="J15" i="18"/>
  <c r="K15" i="18" s="1"/>
  <c r="K16" i="18"/>
  <c r="K37" i="9"/>
  <c r="L38" i="9"/>
  <c r="J17" i="6"/>
  <c r="K32" i="6"/>
  <c r="K34" i="6"/>
  <c r="J32" i="6"/>
  <c r="J34" i="6"/>
  <c r="K36" i="9" l="1"/>
  <c r="L36" i="9" s="1"/>
  <c r="L37" i="9"/>
  <c r="K46" i="9"/>
  <c r="L47" i="9"/>
  <c r="K18" i="9"/>
  <c r="L19" i="9"/>
  <c r="K51" i="9"/>
  <c r="L52" i="9"/>
  <c r="L32" i="6"/>
  <c r="J16" i="6"/>
  <c r="L16" i="6" s="1"/>
  <c r="L17" i="6"/>
  <c r="L34" i="6"/>
  <c r="K31" i="6"/>
  <c r="J31" i="6"/>
  <c r="K50" i="9" l="1"/>
  <c r="L50" i="9" s="1"/>
  <c r="L51" i="9"/>
  <c r="K45" i="9"/>
  <c r="L46" i="9"/>
  <c r="L31" i="6"/>
  <c r="K17" i="9"/>
  <c r="L18" i="9"/>
  <c r="E29" i="1"/>
  <c r="C21" i="1"/>
  <c r="E21" i="1" s="1"/>
  <c r="L45" i="9" l="1"/>
  <c r="K44" i="9"/>
  <c r="L44" i="9" s="1"/>
  <c r="K16" i="9"/>
  <c r="L16" i="9" s="1"/>
  <c r="L17" i="9"/>
  <c r="D20" i="1"/>
  <c r="C20" i="1"/>
  <c r="E20" i="1" l="1"/>
  <c r="K74" i="6"/>
  <c r="J74" i="6"/>
  <c r="J73" i="6" s="1"/>
  <c r="J72" i="6" s="1"/>
  <c r="J81" i="18"/>
  <c r="I81" i="18"/>
  <c r="I80" i="18" s="1"/>
  <c r="I79" i="18" s="1"/>
  <c r="I78" i="18" s="1"/>
  <c r="I77" i="18" s="1"/>
  <c r="I76" i="18" s="1"/>
  <c r="J74" i="18"/>
  <c r="I74" i="18"/>
  <c r="I73" i="18" s="1"/>
  <c r="I72" i="18" s="1"/>
  <c r="I71" i="18" s="1"/>
  <c r="J68" i="18"/>
  <c r="I68" i="18"/>
  <c r="I67" i="18" s="1"/>
  <c r="I66" i="18" s="1"/>
  <c r="I65" i="18" s="1"/>
  <c r="J61" i="18"/>
  <c r="I61" i="18"/>
  <c r="I60" i="18" s="1"/>
  <c r="I59" i="18" s="1"/>
  <c r="I58" i="18" s="1"/>
  <c r="I57" i="18" s="1"/>
  <c r="J54" i="18"/>
  <c r="I54" i="18"/>
  <c r="I53" i="18" s="1"/>
  <c r="J52" i="18"/>
  <c r="K52" i="18" s="1"/>
  <c r="I52" i="18"/>
  <c r="J52" i="6"/>
  <c r="J39" i="18"/>
  <c r="I39" i="18"/>
  <c r="I38" i="18" s="1"/>
  <c r="I37" i="18" s="1"/>
  <c r="I36" i="18" s="1"/>
  <c r="I35" i="18" s="1"/>
  <c r="J29" i="18"/>
  <c r="I29" i="18"/>
  <c r="I27" i="18" s="1"/>
  <c r="J26" i="18"/>
  <c r="I26" i="18"/>
  <c r="J23" i="18"/>
  <c r="I23" i="18"/>
  <c r="J14" i="18"/>
  <c r="I14" i="18"/>
  <c r="K15" i="9"/>
  <c r="K74" i="9"/>
  <c r="L74" i="9" s="1"/>
  <c r="J74" i="9"/>
  <c r="K68" i="9"/>
  <c r="L68" i="9" s="1"/>
  <c r="J68" i="9"/>
  <c r="J15" i="9"/>
  <c r="J88" i="18"/>
  <c r="I88" i="18"/>
  <c r="I87" i="18" s="1"/>
  <c r="I86" i="18" s="1"/>
  <c r="I85" i="18" s="1"/>
  <c r="I84" i="18" s="1"/>
  <c r="I83" i="18" s="1"/>
  <c r="I82" i="18" s="1"/>
  <c r="J45" i="18"/>
  <c r="I45" i="18"/>
  <c r="I44" i="18" s="1"/>
  <c r="I43" i="18" s="1"/>
  <c r="I42" i="18" s="1"/>
  <c r="I41" i="18" s="1"/>
  <c r="I40" i="18" s="1"/>
  <c r="J26" i="6"/>
  <c r="C25" i="1"/>
  <c r="D25" i="1"/>
  <c r="D12" i="13"/>
  <c r="D11" i="13" s="1"/>
  <c r="C12" i="13"/>
  <c r="C11" i="13" s="1"/>
  <c r="C10" i="13" s="1"/>
  <c r="D8" i="13"/>
  <c r="D7" i="13" s="1"/>
  <c r="C8" i="13"/>
  <c r="C7" i="13" s="1"/>
  <c r="K26" i="6"/>
  <c r="K23" i="6"/>
  <c r="J23" i="6"/>
  <c r="K14" i="6"/>
  <c r="J14" i="6"/>
  <c r="J13" i="6" s="1"/>
  <c r="J12" i="6" s="1"/>
  <c r="K39" i="6"/>
  <c r="J39" i="6"/>
  <c r="J38" i="6" s="1"/>
  <c r="J42" i="9"/>
  <c r="J41" i="9" s="1"/>
  <c r="K45" i="6"/>
  <c r="J45" i="6"/>
  <c r="J44" i="6" s="1"/>
  <c r="K54" i="6"/>
  <c r="J54" i="6"/>
  <c r="K52" i="6"/>
  <c r="L52" i="6" s="1"/>
  <c r="K61" i="6"/>
  <c r="J61" i="6"/>
  <c r="J60" i="6" s="1"/>
  <c r="K68" i="6"/>
  <c r="J68" i="6"/>
  <c r="J67" i="6" s="1"/>
  <c r="J66" i="6" s="1"/>
  <c r="J65" i="6" s="1"/>
  <c r="J64" i="6" s="1"/>
  <c r="K81" i="6"/>
  <c r="J81" i="6"/>
  <c r="J80" i="6" s="1"/>
  <c r="J79" i="6" s="1"/>
  <c r="J78" i="6" s="1"/>
  <c r="J77" i="6" s="1"/>
  <c r="J76" i="6" s="1"/>
  <c r="K88" i="6"/>
  <c r="J88" i="6"/>
  <c r="J87" i="6" s="1"/>
  <c r="D10" i="1"/>
  <c r="D12" i="1"/>
  <c r="E12" i="1" s="1"/>
  <c r="D14" i="1"/>
  <c r="D16" i="1"/>
  <c r="C16" i="1"/>
  <c r="C14" i="1"/>
  <c r="C12" i="1"/>
  <c r="C10" i="1"/>
  <c r="C9" i="1" s="1"/>
  <c r="J53" i="18" l="1"/>
  <c r="K53" i="18" s="1"/>
  <c r="K54" i="18"/>
  <c r="J67" i="18"/>
  <c r="K68" i="18"/>
  <c r="J80" i="18"/>
  <c r="K81" i="18"/>
  <c r="J44" i="18"/>
  <c r="K45" i="18"/>
  <c r="L15" i="9"/>
  <c r="K23" i="18"/>
  <c r="K29" i="18"/>
  <c r="J27" i="18"/>
  <c r="K27" i="18" s="1"/>
  <c r="J60" i="18"/>
  <c r="K61" i="18"/>
  <c r="J73" i="18"/>
  <c r="K74" i="18"/>
  <c r="J87" i="18"/>
  <c r="K88" i="18"/>
  <c r="K14" i="18"/>
  <c r="J25" i="18"/>
  <c r="K26" i="18"/>
  <c r="J38" i="18"/>
  <c r="K39" i="18"/>
  <c r="L54" i="6"/>
  <c r="K38" i="6"/>
  <c r="L38" i="6" s="1"/>
  <c r="L39" i="6"/>
  <c r="L23" i="6"/>
  <c r="K73" i="6"/>
  <c r="L74" i="6"/>
  <c r="K87" i="6"/>
  <c r="L87" i="6" s="1"/>
  <c r="L88" i="6"/>
  <c r="K80" i="6"/>
  <c r="L80" i="6" s="1"/>
  <c r="L81" i="6"/>
  <c r="K67" i="6"/>
  <c r="L68" i="6"/>
  <c r="K60" i="6"/>
  <c r="L60" i="6" s="1"/>
  <c r="L61" i="6"/>
  <c r="K44" i="6"/>
  <c r="L44" i="6" s="1"/>
  <c r="L45" i="6"/>
  <c r="K43" i="9"/>
  <c r="L28" i="6"/>
  <c r="K34" i="9"/>
  <c r="L26" i="6"/>
  <c r="K13" i="6"/>
  <c r="K12" i="6" s="1"/>
  <c r="L14" i="6"/>
  <c r="E25" i="1"/>
  <c r="E14" i="1"/>
  <c r="D9" i="1"/>
  <c r="E9" i="1" s="1"/>
  <c r="E10" i="1"/>
  <c r="E16" i="1"/>
  <c r="C8" i="1"/>
  <c r="J71" i="6"/>
  <c r="J70" i="6" s="1"/>
  <c r="I70" i="18"/>
  <c r="I69" i="18" s="1"/>
  <c r="J34" i="9"/>
  <c r="J25" i="6"/>
  <c r="J21" i="6" s="1"/>
  <c r="J22" i="6"/>
  <c r="K73" i="9"/>
  <c r="K67" i="9"/>
  <c r="K28" i="9"/>
  <c r="K80" i="9"/>
  <c r="J86" i="9"/>
  <c r="J85" i="9" s="1"/>
  <c r="J84" i="9" s="1"/>
  <c r="K103" i="9"/>
  <c r="K62" i="9"/>
  <c r="J92" i="9"/>
  <c r="J98" i="9"/>
  <c r="J97" i="9" s="1"/>
  <c r="J96" i="9" s="1"/>
  <c r="J28" i="9"/>
  <c r="J27" i="9" s="1"/>
  <c r="J26" i="9" s="1"/>
  <c r="J25" i="9" s="1"/>
  <c r="J24" i="9" s="1"/>
  <c r="J23" i="9" s="1"/>
  <c r="J80" i="9"/>
  <c r="J79" i="9" s="1"/>
  <c r="J78" i="9" s="1"/>
  <c r="J75" i="9" s="1"/>
  <c r="K86" i="9"/>
  <c r="J103" i="9"/>
  <c r="J102" i="9" s="1"/>
  <c r="J101" i="9" s="1"/>
  <c r="J100" i="9" s="1"/>
  <c r="J99" i="9" s="1"/>
  <c r="I25" i="18"/>
  <c r="J62" i="9"/>
  <c r="K92" i="9"/>
  <c r="L92" i="9" s="1"/>
  <c r="K98" i="9"/>
  <c r="J73" i="9"/>
  <c r="J72" i="9" s="1"/>
  <c r="J69" i="9" s="1"/>
  <c r="J40" i="9"/>
  <c r="J35" i="9" s="1"/>
  <c r="I64" i="18"/>
  <c r="I63" i="18" s="1"/>
  <c r="I75" i="18"/>
  <c r="I51" i="18"/>
  <c r="I50" i="18" s="1"/>
  <c r="I56" i="18"/>
  <c r="I55" i="18" s="1"/>
  <c r="I13" i="18"/>
  <c r="I12" i="18" s="1"/>
  <c r="I11" i="18" s="1"/>
  <c r="I22" i="18"/>
  <c r="I21" i="18" s="1"/>
  <c r="J22" i="18"/>
  <c r="J13" i="18"/>
  <c r="J24" i="18"/>
  <c r="J51" i="18"/>
  <c r="K22" i="6"/>
  <c r="L22" i="6" s="1"/>
  <c r="K51" i="6"/>
  <c r="D10" i="13"/>
  <c r="J86" i="6"/>
  <c r="J85" i="6" s="1"/>
  <c r="J84" i="6" s="1"/>
  <c r="J83" i="6" s="1"/>
  <c r="J51" i="6"/>
  <c r="J50" i="6" s="1"/>
  <c r="J49" i="6" s="1"/>
  <c r="J14" i="9"/>
  <c r="J13" i="9" s="1"/>
  <c r="K79" i="6"/>
  <c r="J58" i="6"/>
  <c r="J57" i="6" s="1"/>
  <c r="J56" i="6" s="1"/>
  <c r="J37" i="6"/>
  <c r="J36" i="6" s="1"/>
  <c r="J109" i="9"/>
  <c r="J108" i="9" s="1"/>
  <c r="J107" i="9" s="1"/>
  <c r="K109" i="9"/>
  <c r="K14" i="9"/>
  <c r="K25" i="6"/>
  <c r="K21" i="6" s="1"/>
  <c r="J67" i="9"/>
  <c r="J66" i="9" s="1"/>
  <c r="J43" i="6"/>
  <c r="J42" i="6" s="1"/>
  <c r="J41" i="6" s="1"/>
  <c r="K108" i="9" l="1"/>
  <c r="L109" i="9"/>
  <c r="K85" i="9"/>
  <c r="L86" i="9"/>
  <c r="K79" i="9"/>
  <c r="L80" i="9"/>
  <c r="K42" i="9"/>
  <c r="L43" i="9"/>
  <c r="L73" i="6"/>
  <c r="K72" i="6"/>
  <c r="K25" i="18"/>
  <c r="J12" i="18"/>
  <c r="K13" i="18"/>
  <c r="J56" i="9"/>
  <c r="L62" i="9"/>
  <c r="K56" i="9"/>
  <c r="K27" i="9"/>
  <c r="L28" i="9"/>
  <c r="J72" i="18"/>
  <c r="K73" i="18"/>
  <c r="J43" i="18"/>
  <c r="K44" i="18"/>
  <c r="J66" i="18"/>
  <c r="K67" i="18"/>
  <c r="J21" i="18"/>
  <c r="K22" i="18"/>
  <c r="K102" i="9"/>
  <c r="L103" i="9"/>
  <c r="K66" i="9"/>
  <c r="L67" i="9"/>
  <c r="D8" i="1"/>
  <c r="L34" i="9"/>
  <c r="J37" i="18"/>
  <c r="K38" i="18"/>
  <c r="K43" i="6"/>
  <c r="K42" i="6" s="1"/>
  <c r="K13" i="9"/>
  <c r="L13" i="9" s="1"/>
  <c r="L14" i="9"/>
  <c r="J50" i="18"/>
  <c r="K51" i="18"/>
  <c r="K97" i="9"/>
  <c r="L98" i="9"/>
  <c r="K72" i="9"/>
  <c r="L73" i="9"/>
  <c r="J86" i="18"/>
  <c r="K87" i="18"/>
  <c r="J59" i="18"/>
  <c r="K60" i="18"/>
  <c r="J79" i="18"/>
  <c r="K80" i="18"/>
  <c r="K58" i="6"/>
  <c r="K57" i="6" s="1"/>
  <c r="K37" i="6"/>
  <c r="L37" i="6" s="1"/>
  <c r="L72" i="6"/>
  <c r="K78" i="6"/>
  <c r="L79" i="6"/>
  <c r="K36" i="6"/>
  <c r="L36" i="6" s="1"/>
  <c r="K86" i="6"/>
  <c r="K66" i="6"/>
  <c r="L67" i="6"/>
  <c r="L58" i="6"/>
  <c r="K50" i="6"/>
  <c r="L51" i="6"/>
  <c r="L43" i="6"/>
  <c r="L21" i="6"/>
  <c r="L25" i="6"/>
  <c r="L13" i="6"/>
  <c r="K55" i="9"/>
  <c r="I10" i="18"/>
  <c r="I9" i="18" s="1"/>
  <c r="J61" i="9"/>
  <c r="J60" i="9" s="1"/>
  <c r="J59" i="9" s="1"/>
  <c r="J58" i="9" s="1"/>
  <c r="J77" i="9"/>
  <c r="J76" i="9" s="1"/>
  <c r="J93" i="9"/>
  <c r="K48" i="6"/>
  <c r="K71" i="9"/>
  <c r="I24" i="18"/>
  <c r="I20" i="18" s="1"/>
  <c r="K65" i="9"/>
  <c r="J81" i="9"/>
  <c r="J83" i="9"/>
  <c r="J82" i="9" s="1"/>
  <c r="I62" i="18"/>
  <c r="J71" i="9"/>
  <c r="J70" i="9" s="1"/>
  <c r="K10" i="9"/>
  <c r="K12" i="9"/>
  <c r="J10" i="9"/>
  <c r="J9" i="9" s="1"/>
  <c r="J12" i="9"/>
  <c r="J11" i="9" s="1"/>
  <c r="J104" i="9"/>
  <c r="J106" i="9"/>
  <c r="J105" i="9" s="1"/>
  <c r="J95" i="9"/>
  <c r="J94" i="9" s="1"/>
  <c r="J63" i="9"/>
  <c r="J65" i="9"/>
  <c r="J64" i="9" s="1"/>
  <c r="K61" i="9"/>
  <c r="I49" i="18"/>
  <c r="I48" i="18" s="1"/>
  <c r="I47" i="18" s="1"/>
  <c r="I46" i="18" s="1"/>
  <c r="C28" i="1"/>
  <c r="C19" i="1" s="1"/>
  <c r="C7" i="1" s="1"/>
  <c r="C17" i="13" s="1"/>
  <c r="J91" i="9"/>
  <c r="J90" i="9" s="1"/>
  <c r="D28" i="1"/>
  <c r="K91" i="9"/>
  <c r="J48" i="6"/>
  <c r="J47" i="6" s="1"/>
  <c r="J63" i="6"/>
  <c r="K33" i="9"/>
  <c r="J20" i="6"/>
  <c r="J19" i="6" s="1"/>
  <c r="J33" i="9"/>
  <c r="J32" i="9" s="1"/>
  <c r="J29" i="9" s="1"/>
  <c r="J22" i="9" s="1"/>
  <c r="K11" i="9" l="1"/>
  <c r="L11" i="9" s="1"/>
  <c r="L12" i="9"/>
  <c r="E8" i="1"/>
  <c r="K101" i="9"/>
  <c r="L102" i="9"/>
  <c r="J65" i="18"/>
  <c r="K66" i="18"/>
  <c r="J71" i="18"/>
  <c r="K72" i="18"/>
  <c r="K41" i="9"/>
  <c r="L42" i="9"/>
  <c r="K84" i="9"/>
  <c r="L85" i="9"/>
  <c r="L10" i="9"/>
  <c r="K9" i="9"/>
  <c r="L9" i="9" s="1"/>
  <c r="K59" i="18"/>
  <c r="J58" i="18"/>
  <c r="K58" i="18" s="1"/>
  <c r="J57" i="18"/>
  <c r="K69" i="9"/>
  <c r="L69" i="9" s="1"/>
  <c r="L72" i="9"/>
  <c r="J49" i="18"/>
  <c r="K50" i="18"/>
  <c r="K24" i="18"/>
  <c r="K90" i="9"/>
  <c r="L90" i="9" s="1"/>
  <c r="L91" i="9"/>
  <c r="K64" i="9"/>
  <c r="L64" i="9" s="1"/>
  <c r="L65" i="9"/>
  <c r="J36" i="18"/>
  <c r="K37" i="18"/>
  <c r="K63" i="9"/>
  <c r="L63" i="9" s="1"/>
  <c r="L66" i="9"/>
  <c r="K21" i="18"/>
  <c r="J20" i="18"/>
  <c r="J42" i="18"/>
  <c r="K43" i="18"/>
  <c r="K26" i="9"/>
  <c r="L27" i="9"/>
  <c r="K78" i="9"/>
  <c r="L79" i="9"/>
  <c r="K32" i="9"/>
  <c r="K31" i="9" s="1"/>
  <c r="L33" i="9"/>
  <c r="K60" i="9"/>
  <c r="L60" i="9" s="1"/>
  <c r="L61" i="9"/>
  <c r="K70" i="9"/>
  <c r="L70" i="9" s="1"/>
  <c r="L71" i="9"/>
  <c r="J78" i="18"/>
  <c r="K79" i="18"/>
  <c r="J85" i="18"/>
  <c r="K86" i="18"/>
  <c r="K96" i="9"/>
  <c r="L97" i="9"/>
  <c r="L56" i="9"/>
  <c r="J11" i="18"/>
  <c r="K12" i="18"/>
  <c r="K107" i="9"/>
  <c r="L108" i="9"/>
  <c r="J19" i="18"/>
  <c r="K20" i="18"/>
  <c r="K71" i="6"/>
  <c r="K70" i="6" s="1"/>
  <c r="L70" i="6" s="1"/>
  <c r="K77" i="6"/>
  <c r="L78" i="6"/>
  <c r="K85" i="6"/>
  <c r="L86" i="6"/>
  <c r="K65" i="6"/>
  <c r="L66" i="6"/>
  <c r="K56" i="6"/>
  <c r="L56" i="6" s="1"/>
  <c r="L57" i="6"/>
  <c r="K49" i="6"/>
  <c r="L49" i="6" s="1"/>
  <c r="L50" i="6"/>
  <c r="K47" i="6"/>
  <c r="L47" i="6" s="1"/>
  <c r="L48" i="6"/>
  <c r="K41" i="6"/>
  <c r="L41" i="6" s="1"/>
  <c r="L42" i="6"/>
  <c r="K20" i="6"/>
  <c r="K19" i="6" s="1"/>
  <c r="L12" i="6"/>
  <c r="K11" i="6"/>
  <c r="D19" i="1"/>
  <c r="E19" i="1" s="1"/>
  <c r="E28" i="1"/>
  <c r="I19" i="18"/>
  <c r="I18" i="18" s="1"/>
  <c r="I8" i="18" s="1"/>
  <c r="I7" i="18" s="1"/>
  <c r="J57" i="9"/>
  <c r="K89" i="9"/>
  <c r="J87" i="9"/>
  <c r="J89" i="9"/>
  <c r="J88" i="9" s="1"/>
  <c r="K59" i="9"/>
  <c r="J8" i="9"/>
  <c r="J31" i="9"/>
  <c r="J30" i="9" s="1"/>
  <c r="J55" i="9"/>
  <c r="L55" i="9" s="1"/>
  <c r="K30" i="9" l="1"/>
  <c r="L30" i="9" s="1"/>
  <c r="L31" i="9"/>
  <c r="K58" i="9"/>
  <c r="L58" i="9" s="1"/>
  <c r="L59" i="9"/>
  <c r="K88" i="9"/>
  <c r="L88" i="9" s="1"/>
  <c r="L89" i="9"/>
  <c r="K11" i="18"/>
  <c r="J10" i="18"/>
  <c r="K75" i="9"/>
  <c r="L75" i="9" s="1"/>
  <c r="L78" i="9"/>
  <c r="K77" i="9"/>
  <c r="J41" i="18"/>
  <c r="K42" i="18"/>
  <c r="J56" i="18"/>
  <c r="K57" i="18"/>
  <c r="D7" i="1"/>
  <c r="E7" i="1" s="1"/>
  <c r="K57" i="9"/>
  <c r="L57" i="9" s="1"/>
  <c r="K87" i="9"/>
  <c r="L87" i="9" s="1"/>
  <c r="J84" i="18"/>
  <c r="K85" i="18"/>
  <c r="J48" i="18"/>
  <c r="K49" i="18"/>
  <c r="K40" i="9"/>
  <c r="L41" i="9"/>
  <c r="J64" i="18"/>
  <c r="K65" i="18"/>
  <c r="J18" i="18"/>
  <c r="L107" i="9"/>
  <c r="K104" i="9"/>
  <c r="L104" i="9" s="1"/>
  <c r="K106" i="9"/>
  <c r="L32" i="9"/>
  <c r="L26" i="9"/>
  <c r="K23" i="9"/>
  <c r="K25" i="9"/>
  <c r="J35" i="18"/>
  <c r="K35" i="18" s="1"/>
  <c r="K36" i="18"/>
  <c r="J7" i="9"/>
  <c r="L96" i="9"/>
  <c r="K95" i="9"/>
  <c r="J77" i="18"/>
  <c r="K78" i="18"/>
  <c r="L84" i="9"/>
  <c r="K83" i="9"/>
  <c r="K81" i="9"/>
  <c r="L81" i="9" s="1"/>
  <c r="K71" i="18"/>
  <c r="J70" i="18"/>
  <c r="K100" i="9"/>
  <c r="L101" i="9"/>
  <c r="K19" i="18"/>
  <c r="L71" i="6"/>
  <c r="K76" i="6"/>
  <c r="L76" i="6" s="1"/>
  <c r="L77" i="6"/>
  <c r="K84" i="6"/>
  <c r="L85" i="6"/>
  <c r="K64" i="6"/>
  <c r="L65" i="6"/>
  <c r="L20" i="6"/>
  <c r="L19" i="6"/>
  <c r="K10" i="6"/>
  <c r="K9" i="6" s="1"/>
  <c r="C16" i="13"/>
  <c r="K24" i="9" l="1"/>
  <c r="L24" i="9" s="1"/>
  <c r="L25" i="9"/>
  <c r="K35" i="9"/>
  <c r="L40" i="9"/>
  <c r="J83" i="18"/>
  <c r="K84" i="18"/>
  <c r="J40" i="18"/>
  <c r="K40" i="18" s="1"/>
  <c r="K41" i="18"/>
  <c r="K10" i="18"/>
  <c r="J9" i="18"/>
  <c r="K9" i="18" s="1"/>
  <c r="J76" i="18"/>
  <c r="K77" i="18"/>
  <c r="L23" i="9"/>
  <c r="K105" i="9"/>
  <c r="L105" i="9" s="1"/>
  <c r="L106" i="9"/>
  <c r="K76" i="9"/>
  <c r="L76" i="9" s="1"/>
  <c r="L77" i="9"/>
  <c r="K99" i="9"/>
  <c r="L100" i="9"/>
  <c r="K82" i="9"/>
  <c r="L82" i="9" s="1"/>
  <c r="L83" i="9"/>
  <c r="K94" i="9"/>
  <c r="L94" i="9" s="1"/>
  <c r="L95" i="9"/>
  <c r="J63" i="18"/>
  <c r="K64" i="18"/>
  <c r="J47" i="18"/>
  <c r="K48" i="18"/>
  <c r="J55" i="18"/>
  <c r="K55" i="18" s="1"/>
  <c r="K56" i="18"/>
  <c r="J69" i="18"/>
  <c r="K69" i="18" s="1"/>
  <c r="K70" i="18"/>
  <c r="C15" i="13"/>
  <c r="K18" i="18"/>
  <c r="K83" i="6"/>
  <c r="L83" i="6" s="1"/>
  <c r="L84" i="6"/>
  <c r="L64" i="6"/>
  <c r="K63" i="6"/>
  <c r="L63" i="6" s="1"/>
  <c r="D17" i="13"/>
  <c r="J11" i="6"/>
  <c r="D16" i="13" l="1"/>
  <c r="E17" i="13"/>
  <c r="J82" i="18"/>
  <c r="K82" i="18" s="1"/>
  <c r="K83" i="18"/>
  <c r="J46" i="18"/>
  <c r="K46" i="18" s="1"/>
  <c r="K47" i="18"/>
  <c r="L99" i="9"/>
  <c r="K93" i="9"/>
  <c r="L93" i="9" s="1"/>
  <c r="J75" i="18"/>
  <c r="K75" i="18" s="1"/>
  <c r="K76" i="18"/>
  <c r="L35" i="9"/>
  <c r="K29" i="9"/>
  <c r="K63" i="18"/>
  <c r="J62" i="18"/>
  <c r="K62" i="18" s="1"/>
  <c r="J8" i="18"/>
  <c r="K8" i="6"/>
  <c r="K8" i="18"/>
  <c r="J10" i="6"/>
  <c r="J9" i="6" s="1"/>
  <c r="L11" i="6"/>
  <c r="L29" i="9" l="1"/>
  <c r="K22" i="9"/>
  <c r="J7" i="18"/>
  <c r="K7" i="18" s="1"/>
  <c r="D15" i="13"/>
  <c r="E15" i="13" s="1"/>
  <c r="E16" i="13"/>
  <c r="L10" i="6"/>
  <c r="K7" i="6"/>
  <c r="D20" i="13" l="1"/>
  <c r="L22" i="9"/>
  <c r="K8" i="9"/>
  <c r="J8" i="6"/>
  <c r="L9" i="6"/>
  <c r="L8" i="9" l="1"/>
  <c r="K7" i="9"/>
  <c r="L7" i="9" s="1"/>
  <c r="D19" i="13"/>
  <c r="C20" i="13"/>
  <c r="C19" i="13" s="1"/>
  <c r="C18" i="13" s="1"/>
  <c r="C14" i="13" s="1"/>
  <c r="J7" i="6"/>
  <c r="L7" i="6" s="1"/>
  <c r="L8" i="6"/>
  <c r="D18" i="13" l="1"/>
  <c r="E19" i="13"/>
  <c r="E20" i="13"/>
  <c r="C6" i="13"/>
  <c r="D14" i="13" l="1"/>
  <c r="E18" i="13"/>
  <c r="D6" i="13" l="1"/>
  <c r="E6" i="13" s="1"/>
  <c r="E14" i="13"/>
</calcChain>
</file>

<file path=xl/sharedStrings.xml><?xml version="1.0" encoding="utf-8"?>
<sst xmlns="http://schemas.openxmlformats.org/spreadsheetml/2006/main" count="1571" uniqueCount="204">
  <si>
    <t>(тыс.рублей)</t>
  </si>
  <si>
    <t>Код бюджетной классификации доходов бюджета</t>
  </si>
  <si>
    <t>Наименование доходов</t>
  </si>
  <si>
    <t xml:space="preserve">Сумма </t>
  </si>
  <si>
    <t>ВСЕГО ДОХОДОВ</t>
  </si>
  <si>
    <t>НАЛОГИ НА ПРИБЫЛЬ, ДОХОДЫ</t>
  </si>
  <si>
    <t>00010102000010000110</t>
  </si>
  <si>
    <t>Налог на доходы физических лиц</t>
  </si>
  <si>
    <t>НАЛОГИ НА СОВОКУПНЫЙ ДОХОД</t>
  </si>
  <si>
    <t>Единый сельскохозяйственный налог</t>
  </si>
  <si>
    <t>Земельный налог</t>
  </si>
  <si>
    <t>Наименование</t>
  </si>
  <si>
    <t>Рз</t>
  </si>
  <si>
    <t>ВР</t>
  </si>
  <si>
    <t>Общегосударственные вопросы</t>
  </si>
  <si>
    <t>01</t>
  </si>
  <si>
    <t>04</t>
  </si>
  <si>
    <t>Обслуживание государственного и муниципального долга</t>
  </si>
  <si>
    <t>05</t>
  </si>
  <si>
    <t>Жилищно-коммунальное хозяйство</t>
  </si>
  <si>
    <t>Адм</t>
  </si>
  <si>
    <t>ВСЕГО</t>
  </si>
  <si>
    <t>1</t>
  </si>
  <si>
    <t>2</t>
  </si>
  <si>
    <t xml:space="preserve"> </t>
  </si>
  <si>
    <t>Пенсионное обеспечение</t>
  </si>
  <si>
    <t>02</t>
  </si>
  <si>
    <t>03</t>
  </si>
  <si>
    <t>09</t>
  </si>
  <si>
    <t>10</t>
  </si>
  <si>
    <t>13</t>
  </si>
  <si>
    <t>Функционирование высшего должностного лица субъекта Российской Федерации и муниципального образования</t>
  </si>
  <si>
    <t>65</t>
  </si>
  <si>
    <t>Расходы на выплаты по оплате труда высшего должностного лица муниципального образования</t>
  </si>
  <si>
    <t>00</t>
  </si>
  <si>
    <t>41150</t>
  </si>
  <si>
    <t>Расходы на выплаты по оплате труда работников органов местного самоуправления</t>
  </si>
  <si>
    <t>41110</t>
  </si>
  <si>
    <t>Расходы на обеспечение функций органов местного самоуправленя</t>
  </si>
  <si>
    <t>41120</t>
  </si>
  <si>
    <t>Прочая закупка товаров, работ и услуг</t>
  </si>
  <si>
    <t>77150</t>
  </si>
  <si>
    <t>Резервные фонды</t>
  </si>
  <si>
    <t>11</t>
  </si>
  <si>
    <t>41180</t>
  </si>
  <si>
    <t>Резервные средства</t>
  </si>
  <si>
    <t>89</t>
  </si>
  <si>
    <t>870</t>
  </si>
  <si>
    <t>Национальная оборона</t>
  </si>
  <si>
    <t>Мобилизационная и вневойсковая подготовка</t>
  </si>
  <si>
    <t>51180</t>
  </si>
  <si>
    <t>Национальная экономика</t>
  </si>
  <si>
    <t>Дорожное хозяйство (дорожные фонды)</t>
  </si>
  <si>
    <t>44102</t>
  </si>
  <si>
    <t>Коммунальное хозяйство</t>
  </si>
  <si>
    <t>44101</t>
  </si>
  <si>
    <t>Благоустройство</t>
  </si>
  <si>
    <t>Уличное освещение</t>
  </si>
  <si>
    <t>Социальная политика</t>
  </si>
  <si>
    <t xml:space="preserve">Доплаты к пенсиям муниципальных служащих </t>
  </si>
  <si>
    <t>03010</t>
  </si>
  <si>
    <t>Обслуживание государственного внутреннего и муниципального долга</t>
  </si>
  <si>
    <t>Процентные платежи по муниципальному долгу</t>
  </si>
  <si>
    <t>Обслуживание муниципального долга</t>
  </si>
  <si>
    <t>Сумма</t>
  </si>
  <si>
    <t>Функционирование Правительства Российской Федерации, высших органов исполнительной власти субъектов Российской Федерации, местных администраций</t>
  </si>
  <si>
    <t xml:space="preserve">Резервные фонды </t>
  </si>
  <si>
    <t>41240</t>
  </si>
  <si>
    <t>00010000000000000000</t>
  </si>
  <si>
    <t>00010100000000000000</t>
  </si>
  <si>
    <t>00010500000000000000</t>
  </si>
  <si>
    <t>00010600000000000000</t>
  </si>
  <si>
    <t>00010606000000000110</t>
  </si>
  <si>
    <t>НАЛОГОВЫЕ И НЕНАЛОГОВЫЕ ДОХОДЫ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</si>
  <si>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</si>
  <si>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</si>
  <si>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18210503010010000110</t>
  </si>
  <si>
    <t>НАЛОГИ НА ИМУЩЕСТВО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</si>
  <si>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</si>
  <si>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</si>
  <si>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</si>
  <si>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</si>
  <si>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</si>
  <si>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</t>
  </si>
  <si>
    <t>00020200000000000000</t>
  </si>
  <si>
    <t>БЕЗВОЗМЕЗДНЫЕ ПОСТУПЛЕНИЯ ОТ ДРУГИХ БЮДЖЕТОВ БЮДЖЕТНОЙ СИСТЕМЫ РОССИЙСКОЙ ФЕДЕРАЦИИ</t>
  </si>
  <si>
    <t>00020230000000000150</t>
  </si>
  <si>
    <t>Субвенции бюджетам бюджетной системы Российской Федерации</t>
  </si>
  <si>
    <t xml:space="preserve">Субвенции бюджетам сельских поселений на осуществление первичного воинского учета на территориях, где отсутствуют военные комиссариаты 
</t>
  </si>
  <si>
    <t>00020240000000000150</t>
  </si>
  <si>
    <t>Иные межбюджетные трансферты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</si>
  <si>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</si>
  <si>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Обслуживание государственного (муниципального) долга</t>
  </si>
  <si>
    <t>700</t>
  </si>
  <si>
    <t>Доплаты к пенсиям муниципальных служащих Республики Мордовия</t>
  </si>
  <si>
    <t>Социальное обеспечение и иные выплаты населению</t>
  </si>
  <si>
    <t>Публичные нормативные социальные выплаты гражданам</t>
  </si>
  <si>
    <t>300</t>
  </si>
  <si>
    <t>310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</si>
  <si>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</si>
  <si>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</si>
  <si>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200</t>
  </si>
  <si>
    <t>240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</si>
  <si>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</si>
  <si>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</si>
  <si>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100</t>
  </si>
  <si>
    <t>120</t>
  </si>
  <si>
    <t>Иные бюджетные ассигнования</t>
  </si>
  <si>
    <t>800</t>
  </si>
  <si>
    <t>Уплата налогов, сборов и иных платежей</t>
  </si>
  <si>
    <t>66</t>
  </si>
  <si>
    <t>850</t>
  </si>
  <si>
    <t>Расходы на выплаты по оплате труда высшего должностного лица</t>
  </si>
  <si>
    <t>Кредиты кредитных организаций в валюте Российской Федерации</t>
  </si>
  <si>
    <t>Бюджетные кредиты от других бюджетов бюджетной системы Российской Федерации</t>
  </si>
  <si>
    <t>Код</t>
  </si>
  <si>
    <t>000 01 00 00 00 00 0000 000</t>
  </si>
  <si>
    <t>ИСТОЧНИКИ ВНУТРЕННЕГО ФИНАНСИРОВАНИЯ ДЕФИЦИТОВ БЮДЖЕТОВ</t>
  </si>
  <si>
    <t>000 01 02 00 00 00 0000 000</t>
  </si>
  <si>
    <t>000 01 02 00 00 00 0000 700</t>
  </si>
  <si>
    <t>Получение кредитов от кредитных организаций в валюте Российской Федерации</t>
  </si>
  <si>
    <t>Бюджетные кредиты от других бюджетов бюджетной системы Российской Федерации в валюте Российской Федерации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</si>
  <si>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</si>
  <si>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Увеличение прочих остатков средств бюджетов</t>
  </si>
  <si>
    <t>Увеличение прочих остатков денежных средств бюджетов</t>
  </si>
  <si>
    <t>Уменьшение прочих остатков средств бюджетов</t>
  </si>
  <si>
    <t>Уменьшение прочих остатков денежных средств бюджетов</t>
  </si>
  <si>
    <t>(тыс.руб.)</t>
  </si>
  <si>
    <t>000 01 02 00 00 10 0000 710</t>
  </si>
  <si>
    <t>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</si>
  <si>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>Дотации бюджетам сельских поселений на выравнивание бюджетной обеспеченности</t>
  </si>
  <si>
    <t>Высшее должностное лицо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</si>
  <si>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</si>
  <si>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 xml:space="preserve">Обеспечение деятельности администрации </t>
  </si>
  <si>
    <t>Непрограммные расходы в рамках обеспечения деятельности администрации</t>
  </si>
  <si>
    <t>Обеспечение деятельности администрации</t>
  </si>
  <si>
    <t>12</t>
  </si>
  <si>
    <t>000 01 03 00 00 00 0000 000</t>
  </si>
  <si>
    <t>000 01 03 01 00 00 0000 000</t>
  </si>
  <si>
    <t>000 01 03 01 00 10 0000 800</t>
  </si>
  <si>
    <t>000 01 03 01 00 10 0000 810</t>
  </si>
  <si>
    <t>000 01 05 00 00 00 0000 000</t>
  </si>
  <si>
    <t>000 01 05 02 00 00 0000 500</t>
  </si>
  <si>
    <t>000 01 05 02 01 00 0000 510</t>
  </si>
  <si>
    <t>000 01 05 02 01 10 0000 510</t>
  </si>
  <si>
    <t>000 01 05 02 00 00 0000 600</t>
  </si>
  <si>
    <t>000 01 05 02 01 00 0000 610</t>
  </si>
  <si>
    <t>000 01 05 02 01 10 0000 610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</si>
  <si>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</si>
  <si>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730</t>
  </si>
  <si>
    <t>00020210000000000150</t>
  </si>
  <si>
    <t>Дотации бюджетам бюджетной системы Российской Федерации</t>
  </si>
  <si>
    <t>Администрация Большеполянского сельского поселения Кадошкинского муниципального района Республики Мордовия</t>
  </si>
  <si>
    <t xml:space="preserve"> ДОХОДЫ 
БЮДЖЕТА БОЛЬШЕПОЛЯНСКОГО СЕЛЬСКОГО ПОСЕЛЕНИЯ КАДОШКИНСКОГО МУНИЦИПАЛЬНОГО РАЙОНА РЕСПУБЛИКИ МОРДОВИЯ </t>
  </si>
  <si>
    <t>91120215001100000150</t>
  </si>
  <si>
    <t>91120230024100000150</t>
  </si>
  <si>
    <t>91120235118100000150</t>
  </si>
  <si>
    <t>91120240014100000150</t>
  </si>
  <si>
    <t>Непрограммные расходы главных распорядителей средств бюджета Большеполянского сельского поселения Кадошкинского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</si>
  <si>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Большеполянского сельского поселения Кадошкинского муниципального района Республики Мордовия</t>
  </si>
  <si>
    <t>Резервный фонд администрации Большеполянского сельского поселения Кадошкинского муниципального района Республики Мордовия</t>
  </si>
  <si>
    <t>Дотации бюджетам сельских поселений на поддержку мер по обеспечению сбалансированности бюджетов</t>
  </si>
  <si>
    <t>91120215002100000150</t>
  </si>
  <si>
    <t>Осуществление государственных полномочий Российской Федерации о первичному воинскому учету на территориях, где отсутствуют военные комиссариаты</t>
  </si>
  <si>
    <t>Иные межбюджетные трансферты на 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</si>
  <si>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</si>
  <si>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Получение кредитов от кредитных организаций бюджетами поселений в валюте Российской Федерации</t>
  </si>
  <si>
    <t>Изменения остатков средств на счетах по учету средств бюджетов</t>
  </si>
  <si>
    <t>Увеличение прочих остатков денежных средств бюджетов сельских поселений</t>
  </si>
  <si>
    <t>Уменьшение прочих остатков денежных средств бюджетов сельских поселений</t>
  </si>
  <si>
    <t>Расходы на обеспечение функций органов местного самоуправления</t>
  </si>
  <si>
    <t>Прз</t>
  </si>
  <si>
    <t>Цср</t>
  </si>
  <si>
    <t>Вр</t>
  </si>
  <si>
    <t/>
  </si>
  <si>
    <t xml:space="preserve"> (тыс. рублей)</t>
  </si>
  <si>
    <t>(тыс. рублей)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</si>
  <si>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</si>
  <si>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</si>
  <si>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00020220000000000150</t>
  </si>
  <si>
    <t>Субсидии бюджетам бюджетной системы Российской Федерации (межбюджетные субсидии)</t>
  </si>
  <si>
    <t>Прочие субсидии бюджетам сельских поселений</t>
  </si>
  <si>
    <t>91120229999100000150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</si>
  <si>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</si>
  <si>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44205</t>
  </si>
  <si>
    <t>Исполнение судебных актов</t>
  </si>
  <si>
    <t>830</t>
  </si>
  <si>
    <t>911</t>
  </si>
  <si>
    <t>00020700000000000000</t>
  </si>
  <si>
    <t>ПРОЧИЕ БЕЗВОЗМЕЗДНЫЕ ПОСТУПЛЕНИЯ</t>
  </si>
  <si>
    <t>Прочие безвозмездные поступления в бюджеты сельских поселений</t>
  </si>
  <si>
    <t>91120705030100000150</t>
  </si>
  <si>
    <t>План 2022 год</t>
  </si>
  <si>
    <t>Исполнение 2022 год</t>
  </si>
  <si>
    <t>% исполнения</t>
  </si>
  <si>
    <t>ВЕДОМСТВЕННАЯ СТРУКТУРА
РАСХОДОВ БЮДЖЕТА БОЛЬШЕПОЛЯНСКОГО СЕЛЬСКОГО ПОСЕЛЕНИЯ КАДОШКИНСКОГО МУНИЦИПАЛЬНОГО РАЙОНА РЕСПУБЛИКИ МОРДОВИЯ НА 2022 ГОД</t>
  </si>
  <si>
    <t>РАСПРЕДЕЛЕНИЕ 
БЮДЖЕТНЫХ АССИГНОВАНИЙ БЮДЖЕТА БОЛЬШЕПОЛЯНСКОГО СЕЛЬСКОГО ПОСЕЛЕНИЯ КАДОШКИНСКОГО МУНИЦИПАЛЬНОГО РАЙОНА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2022 ГОД</t>
  </si>
  <si>
    <t>Приложение 2                                                                              к решению Совета депутатов Большеполянского сельского поселения "Об исполнении бюджета Большеполянского сельского поселения Кадошкинского муниципального района Республики Мордовия за 2022 год"</t>
  </si>
  <si>
    <t>Приложение 1                                                                              к решению Совета депутатов Большеполянского сельского поселения "Об исполнении бюджета Большеполянского сельского поселения Кадошкинского муниципального района Республики Мордовия за 2022 год"</t>
  </si>
  <si>
    <t>Приложение 3                                                                              к решению Совета депутатов Большеполянского сельского поселения "Об исполнении бюджета Большеполянского сельского поселения Кадошкинского муниципального района Республики Мордовия за 2022 год"</t>
  </si>
  <si>
    <t>РАСПРЕДЕЛЕНИЕ  
БЮДЖЕТНЫХ АССИГНОВАНИЙ БЮДЖЕТА БОЛЬШЕПОЛЯНСКОГО СЕЛЬСКОГО ПОСЕЛЕНИЯ КАДОШКИНСКОГО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 НА 2022 ГОД</t>
  </si>
  <si>
    <t>Приложение 4                                                                             к решению Совета депутатов Большеполянского сельского поселения "Об исполнении бюджета Большеполянского сельского поселения Кадошкинского муниципального района Республики Мордовия за 2022 год"</t>
  </si>
  <si>
    <t>ИСТОЧНИКИ 
ВНУТРЕННЕГО ФИНАНСИРОВАНИЯ ДЕФИЦИТА  БЮДЖЕТА  БОЛЬШЕПОЛЯНСКОГО СЕЛЬСКОГО ПОСЕЛЕНИЯ КАДОШКИНСКОГО МУНИЦИПАЛЬНОГО РАЙОНА РЕСПУБЛИКИ МОРДОВИЯ НА 2022 ГОД</t>
  </si>
  <si>
    <t>Приложение 5                                                                             к решению Совета депутатов Большеполянского сельского поселения "Об исполнении бюджета Большеполянского сельского поселения Кадошкинского муниципального района Республики Мордовия за 2022 год"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</si>
</sst>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₽_-;\-* #,##0.00\ _₽_-;_-* &quot;-&quot;??\ _₽_-;_-@_-"/>
    <numFmt numFmtId="164" formatCode="#,##0.0"/>
    <numFmt numFmtId="165" formatCode="0.0"/>
    <numFmt numFmtId="166" formatCode="#,##0.0_ ;[Red]\-#,##0.0\ "/>
  </numFmts>
  <fonts count="18" x14ac:knownFonts="1">
    <font>
      <sz val="10"/>
      <name val="Arial"/>
      <family val="2"/>
      <charset val="204"/>
    </font>
    <font>
      <sz val="10"/>
      <name val="Arial Cyr"/>
      <family val="2"/>
      <charset val="204"/>
    </font>
    <font>
      <sz val="12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Arial Cyr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9"/>
      <color rgb="FFFF0000"/>
      <name val="Arial"/>
      <family val="2"/>
      <charset val="204"/>
    </font>
    <font>
      <sz val="12"/>
      <name val="Verdana"/>
      <family val="2"/>
      <charset val="204"/>
    </font>
    <font>
      <b/>
      <sz val="12"/>
      <name val="Arial"/>
      <family val="2"/>
      <charset val="204"/>
    </font>
    <font>
      <b/>
      <sz val="12"/>
      <color rgb="FF000000"/>
      <name val="Times New Roman"/>
      <family val="1"/>
      <charset val="204"/>
    </font>
    <font>
      <sz val="10"/>
      <name val="Arial Cyr"/>
      <charset val="204"/>
    </font>
    <font>
      <b/>
      <sz val="11.5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6">
    <xf numFmtId="0" fontId="0" fillId="0" borderId="0"/>
    <xf numFmtId="0" fontId="1" fillId="0" borderId="0"/>
    <xf numFmtId="0" fontId="7" fillId="0" borderId="0" applyNumberFormat="0" applyFont="0" applyFill="0" applyBorder="0" applyAlignment="0" applyProtection="0">
      <alignment vertical="top"/>
    </xf>
    <xf numFmtId="0" fontId="1" fillId="0" borderId="0"/>
    <xf numFmtId="43" fontId="7" fillId="0" borderId="0" applyFont="0" applyFill="0" applyBorder="0" applyAlignment="0" applyProtection="0"/>
    <xf numFmtId="0" fontId="16" fillId="0" borderId="0"/>
  </cellStyleXfs>
  <cellXfs count="214">
    <xf numFmtId="0" fontId="0" fillId="0" borderId="0" xfId="0"/>
    <xf numFmtId="0" fontId="2" fillId="0" borderId="0" xfId="0" applyFont="1" applyBorder="1"/>
    <xf numFmtId="0" fontId="3" fillId="0" borderId="0" xfId="0" applyFont="1" applyBorder="1"/>
    <xf numFmtId="49" fontId="3" fillId="3" borderId="1" xfId="1" applyNumberFormat="1" applyFont="1" applyFill="1" applyBorder="1" applyAlignment="1">
      <alignment horizontal="center"/>
    </xf>
    <xf numFmtId="0" fontId="3" fillId="0" borderId="0" xfId="0" applyFont="1"/>
    <xf numFmtId="0" fontId="3" fillId="0" borderId="0" xfId="0" applyFont="1" applyAlignment="1">
      <alignment wrapText="1"/>
    </xf>
    <xf numFmtId="0" fontId="3" fillId="0" borderId="20" xfId="0" applyFont="1" applyBorder="1" applyAlignment="1">
      <alignment horizontal="justify" vertical="top" wrapText="1"/>
    </xf>
    <xf numFmtId="0" fontId="3" fillId="0" borderId="0" xfId="3" applyFont="1" applyBorder="1"/>
    <xf numFmtId="0" fontId="2" fillId="0" borderId="0" xfId="0" applyFont="1"/>
    <xf numFmtId="0" fontId="4" fillId="0" borderId="0" xfId="0" applyFont="1" applyBorder="1"/>
    <xf numFmtId="0" fontId="3" fillId="0" borderId="0" xfId="0" applyFont="1" applyBorder="1" applyAlignment="1">
      <alignment vertical="top"/>
    </xf>
    <xf numFmtId="0" fontId="4" fillId="0" borderId="0" xfId="0" applyFont="1" applyAlignment="1">
      <alignment vertical="center" wrapText="1"/>
    </xf>
    <xf numFmtId="0" fontId="4" fillId="0" borderId="0" xfId="0" applyFont="1" applyFill="1" applyAlignment="1">
      <alignment vertical="center" wrapText="1"/>
    </xf>
    <xf numFmtId="0" fontId="2" fillId="0" borderId="0" xfId="0" applyFont="1" applyFill="1"/>
    <xf numFmtId="0" fontId="4" fillId="2" borderId="0" xfId="0" applyFont="1" applyFill="1" applyAlignment="1">
      <alignment vertical="center" wrapText="1"/>
    </xf>
    <xf numFmtId="0" fontId="2" fillId="2" borderId="0" xfId="0" applyFont="1" applyFill="1"/>
    <xf numFmtId="0" fontId="4" fillId="0" borderId="0" xfId="0" applyFont="1" applyBorder="1" applyAlignment="1">
      <alignment vertical="center" wrapText="1"/>
    </xf>
    <xf numFmtId="0" fontId="4" fillId="0" borderId="0" xfId="0" applyFont="1"/>
    <xf numFmtId="0" fontId="4" fillId="0" borderId="21" xfId="0" applyFont="1" applyBorder="1" applyAlignment="1">
      <alignment vertical="center" wrapText="1"/>
    </xf>
    <xf numFmtId="165" fontId="3" fillId="0" borderId="0" xfId="0" applyNumberFormat="1" applyFont="1"/>
    <xf numFmtId="164" fontId="3" fillId="3" borderId="1" xfId="1" applyNumberFormat="1" applyFont="1" applyFill="1" applyBorder="1" applyAlignment="1">
      <alignment horizontal="right"/>
    </xf>
    <xf numFmtId="0" fontId="3" fillId="3" borderId="1" xfId="0" applyFont="1" applyFill="1" applyBorder="1"/>
    <xf numFmtId="164" fontId="3" fillId="3" borderId="1" xfId="0" applyNumberFormat="1" applyFont="1" applyFill="1" applyBorder="1"/>
    <xf numFmtId="0" fontId="2" fillId="0" borderId="1" xfId="0" applyFont="1" applyBorder="1"/>
    <xf numFmtId="0" fontId="14" fillId="0" borderId="0" xfId="0" applyFont="1" applyFill="1" applyBorder="1"/>
    <xf numFmtId="0" fontId="14" fillId="0" borderId="0" xfId="0" applyFont="1" applyFill="1"/>
    <xf numFmtId="0" fontId="2" fillId="0" borderId="0" xfId="0" applyFont="1" applyFill="1" applyBorder="1"/>
    <xf numFmtId="0" fontId="2" fillId="0" borderId="0" xfId="0" applyFont="1" applyAlignment="1">
      <alignment vertical="top"/>
    </xf>
    <xf numFmtId="0" fontId="3" fillId="0" borderId="2" xfId="3" applyFont="1" applyBorder="1" applyAlignment="1">
      <alignment horizontal="center" vertical="justify"/>
    </xf>
    <xf numFmtId="165" fontId="4" fillId="0" borderId="1" xfId="3" applyNumberFormat="1" applyFont="1" applyBorder="1" applyAlignment="1">
      <alignment horizontal="center"/>
    </xf>
    <xf numFmtId="49" fontId="3" fillId="0" borderId="3" xfId="3" applyNumberFormat="1" applyFont="1" applyBorder="1" applyAlignment="1">
      <alignment horizontal="center" vertical="center"/>
    </xf>
    <xf numFmtId="49" fontId="3" fillId="0" borderId="18" xfId="3" applyNumberFormat="1" applyFont="1" applyBorder="1" applyAlignment="1">
      <alignment horizontal="center" vertical="center"/>
    </xf>
    <xf numFmtId="49" fontId="4" fillId="0" borderId="3" xfId="3" applyNumberFormat="1" applyFont="1" applyBorder="1" applyAlignment="1">
      <alignment horizontal="center" vertical="center"/>
    </xf>
    <xf numFmtId="0" fontId="4" fillId="0" borderId="6" xfId="3" applyFont="1" applyBorder="1" applyAlignment="1">
      <alignment horizontal="left" vertical="top" wrapText="1"/>
    </xf>
    <xf numFmtId="0" fontId="4" fillId="0" borderId="0" xfId="3" applyFont="1" applyBorder="1"/>
    <xf numFmtId="0" fontId="3" fillId="0" borderId="18" xfId="3" applyFont="1" applyBorder="1" applyAlignment="1">
      <alignment horizontal="left" vertical="top" wrapText="1"/>
    </xf>
    <xf numFmtId="165" fontId="3" fillId="0" borderId="1" xfId="3" applyNumberFormat="1" applyFont="1" applyBorder="1" applyAlignment="1">
      <alignment horizontal="center"/>
    </xf>
    <xf numFmtId="0" fontId="4" fillId="0" borderId="18" xfId="3" applyFont="1" applyBorder="1" applyAlignment="1">
      <alignment horizontal="left" vertical="top" wrapText="1"/>
    </xf>
    <xf numFmtId="49" fontId="3" fillId="0" borderId="4" xfId="3" applyNumberFormat="1" applyFont="1" applyBorder="1" applyAlignment="1">
      <alignment horizontal="center" vertical="center"/>
    </xf>
    <xf numFmtId="0" fontId="3" fillId="0" borderId="12" xfId="3" applyFont="1" applyBorder="1" applyAlignment="1">
      <alignment horizontal="left" vertical="top" wrapText="1"/>
    </xf>
    <xf numFmtId="49" fontId="3" fillId="0" borderId="1" xfId="3" applyNumberFormat="1" applyFont="1" applyBorder="1" applyAlignment="1">
      <alignment horizontal="center" vertical="center"/>
    </xf>
    <xf numFmtId="0" fontId="3" fillId="0" borderId="7" xfId="3" applyFont="1" applyBorder="1" applyAlignment="1">
      <alignment horizontal="left" vertical="top" wrapText="1"/>
    </xf>
    <xf numFmtId="165" fontId="3" fillId="0" borderId="0" xfId="3" applyNumberFormat="1" applyFont="1" applyBorder="1"/>
    <xf numFmtId="49" fontId="3" fillId="0" borderId="18" xfId="3" applyNumberFormat="1" applyFont="1" applyFill="1" applyBorder="1" applyAlignment="1">
      <alignment horizontal="left" vertical="top" wrapText="1"/>
    </xf>
    <xf numFmtId="0" fontId="3" fillId="0" borderId="8" xfId="3" applyFont="1" applyBorder="1" applyAlignment="1">
      <alignment horizontal="left" vertical="top" wrapText="1"/>
    </xf>
    <xf numFmtId="0" fontId="3" fillId="0" borderId="0" xfId="3" applyFont="1" applyBorder="1" applyAlignment="1">
      <alignment horizontal="left" vertical="top" wrapText="1"/>
    </xf>
    <xf numFmtId="0" fontId="3" fillId="0" borderId="1" xfId="3" applyFont="1" applyBorder="1" applyAlignment="1">
      <alignment horizontal="center"/>
    </xf>
    <xf numFmtId="0" fontId="4" fillId="0" borderId="0" xfId="0" applyFont="1" applyBorder="1" applyAlignment="1">
      <alignment horizontal="left" vertical="top" wrapText="1"/>
    </xf>
    <xf numFmtId="164" fontId="2" fillId="0" borderId="0" xfId="0" applyNumberFormat="1" applyFont="1" applyBorder="1"/>
    <xf numFmtId="49" fontId="3" fillId="3" borderId="8" xfId="1" applyNumberFormat="1" applyFont="1" applyFill="1" applyBorder="1" applyAlignment="1">
      <alignment horizontal="center"/>
    </xf>
    <xf numFmtId="49" fontId="3" fillId="3" borderId="1" xfId="0" applyNumberFormat="1" applyFont="1" applyFill="1" applyBorder="1" applyAlignment="1">
      <alignment horizontal="center"/>
    </xf>
    <xf numFmtId="49" fontId="3" fillId="3" borderId="7" xfId="1" applyNumberFormat="1" applyFont="1" applyFill="1" applyBorder="1" applyAlignment="1">
      <alignment horizontal="center"/>
    </xf>
    <xf numFmtId="49" fontId="3" fillId="3" borderId="11" xfId="1" applyNumberFormat="1" applyFont="1" applyFill="1" applyBorder="1" applyAlignment="1">
      <alignment horizontal="center"/>
    </xf>
    <xf numFmtId="49" fontId="3" fillId="3" borderId="11" xfId="0" applyNumberFormat="1" applyFont="1" applyFill="1" applyBorder="1" applyAlignment="1">
      <alignment horizontal="center"/>
    </xf>
    <xf numFmtId="0" fontId="3" fillId="3" borderId="1" xfId="0" applyFont="1" applyFill="1" applyBorder="1" applyAlignment="1">
      <alignment vertical="top"/>
    </xf>
    <xf numFmtId="0" fontId="3" fillId="3" borderId="1" xfId="0" applyFont="1" applyFill="1" applyBorder="1" applyAlignment="1">
      <alignment vertical="top" wrapText="1"/>
    </xf>
    <xf numFmtId="0" fontId="4" fillId="3" borderId="1" xfId="1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4" fillId="3" borderId="1" xfId="1" applyFont="1" applyFill="1" applyBorder="1" applyAlignment="1">
      <alignment horizontal="left" vertical="top" wrapText="1"/>
    </xf>
    <xf numFmtId="49" fontId="4" fillId="3" borderId="1" xfId="1" applyNumberFormat="1" applyFont="1" applyFill="1" applyBorder="1" applyAlignment="1">
      <alignment horizontal="center"/>
    </xf>
    <xf numFmtId="49" fontId="4" fillId="3" borderId="1" xfId="0" applyNumberFormat="1" applyFont="1" applyFill="1" applyBorder="1" applyAlignment="1">
      <alignment horizontal="center" wrapText="1"/>
    </xf>
    <xf numFmtId="0" fontId="4" fillId="3" borderId="1" xfId="0" applyFont="1" applyFill="1" applyBorder="1"/>
    <xf numFmtId="164" fontId="4" fillId="3" borderId="1" xfId="0" applyNumberFormat="1" applyFont="1" applyFill="1" applyBorder="1"/>
    <xf numFmtId="0" fontId="10" fillId="3" borderId="1" xfId="0" applyFont="1" applyFill="1" applyBorder="1" applyAlignment="1">
      <alignment vertical="top" wrapText="1"/>
    </xf>
    <xf numFmtId="49" fontId="3" fillId="3" borderId="1" xfId="0" applyNumberFormat="1" applyFont="1" applyFill="1" applyBorder="1" applyAlignment="1">
      <alignment horizontal="center" wrapText="1"/>
    </xf>
    <xf numFmtId="49" fontId="4" fillId="3" borderId="7" xfId="1" applyNumberFormat="1" applyFont="1" applyFill="1" applyBorder="1" applyAlignment="1">
      <alignment horizontal="center"/>
    </xf>
    <xf numFmtId="49" fontId="4" fillId="3" borderId="8" xfId="1" applyNumberFormat="1" applyFont="1" applyFill="1" applyBorder="1" applyAlignment="1">
      <alignment horizontal="center"/>
    </xf>
    <xf numFmtId="0" fontId="4" fillId="3" borderId="7" xfId="1" applyFont="1" applyFill="1" applyBorder="1" applyAlignment="1">
      <alignment horizontal="left" vertical="top" wrapText="1"/>
    </xf>
    <xf numFmtId="49" fontId="8" fillId="3" borderId="1" xfId="0" applyNumberFormat="1" applyFont="1" applyFill="1" applyBorder="1" applyAlignment="1">
      <alignment horizontal="center"/>
    </xf>
    <xf numFmtId="49" fontId="3" fillId="3" borderId="8" xfId="0" applyNumberFormat="1" applyFont="1" applyFill="1" applyBorder="1" applyAlignment="1">
      <alignment horizontal="center"/>
    </xf>
    <xf numFmtId="0" fontId="4" fillId="3" borderId="1" xfId="0" applyFont="1" applyFill="1" applyBorder="1" applyAlignment="1">
      <alignment vertical="top" wrapText="1"/>
    </xf>
    <xf numFmtId="49" fontId="9" fillId="3" borderId="1" xfId="0" applyNumberFormat="1" applyFont="1" applyFill="1" applyBorder="1" applyAlignment="1">
      <alignment horizontal="center"/>
    </xf>
    <xf numFmtId="49" fontId="4" fillId="3" borderId="8" xfId="0" applyNumberFormat="1" applyFont="1" applyFill="1" applyBorder="1" applyAlignment="1">
      <alignment horizontal="center"/>
    </xf>
    <xf numFmtId="49" fontId="4" fillId="3" borderId="1" xfId="0" applyNumberFormat="1" applyFont="1" applyFill="1" applyBorder="1" applyAlignment="1">
      <alignment horizontal="center"/>
    </xf>
    <xf numFmtId="49" fontId="4" fillId="3" borderId="7" xfId="0" applyNumberFormat="1" applyFont="1" applyFill="1" applyBorder="1" applyAlignment="1">
      <alignment horizontal="center"/>
    </xf>
    <xf numFmtId="49" fontId="3" fillId="3" borderId="7" xfId="0" applyNumberFormat="1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 vertical="top"/>
    </xf>
    <xf numFmtId="0" fontId="4" fillId="3" borderId="1" xfId="0" applyFont="1" applyFill="1" applyBorder="1" applyAlignment="1">
      <alignment horizontal="center" vertical="center"/>
    </xf>
    <xf numFmtId="164" fontId="4" fillId="3" borderId="1" xfId="0" applyNumberFormat="1" applyFont="1" applyFill="1" applyBorder="1" applyAlignment="1">
      <alignment horizontal="right" vertical="center" wrapText="1"/>
    </xf>
    <xf numFmtId="0" fontId="4" fillId="3" borderId="1" xfId="1" applyFont="1" applyFill="1" applyBorder="1" applyAlignment="1">
      <alignment vertical="top" wrapText="1"/>
    </xf>
    <xf numFmtId="0" fontId="4" fillId="3" borderId="1" xfId="1" applyFont="1" applyFill="1" applyBorder="1" applyAlignment="1">
      <alignment horizontal="center" wrapText="1"/>
    </xf>
    <xf numFmtId="164" fontId="4" fillId="3" borderId="1" xfId="0" applyNumberFormat="1" applyFont="1" applyFill="1" applyBorder="1" applyAlignment="1"/>
    <xf numFmtId="164" fontId="3" fillId="3" borderId="1" xfId="0" applyNumberFormat="1" applyFont="1" applyFill="1" applyBorder="1" applyAlignment="1"/>
    <xf numFmtId="2" fontId="3" fillId="3" borderId="1" xfId="0" applyNumberFormat="1" applyFont="1" applyFill="1" applyBorder="1" applyAlignment="1">
      <alignment vertical="top" wrapText="1"/>
    </xf>
    <xf numFmtId="164" fontId="3" fillId="3" borderId="1" xfId="0" applyNumberFormat="1" applyFont="1" applyFill="1" applyBorder="1" applyAlignment="1">
      <alignment horizontal="right"/>
    </xf>
    <xf numFmtId="49" fontId="3" fillId="3" borderId="1" xfId="1" applyNumberFormat="1" applyFont="1" applyFill="1" applyBorder="1" applyAlignment="1">
      <alignment horizontal="center" wrapText="1"/>
    </xf>
    <xf numFmtId="49" fontId="3" fillId="3" borderId="8" xfId="1" applyNumberFormat="1" applyFont="1" applyFill="1" applyBorder="1" applyAlignment="1">
      <alignment horizontal="center" wrapText="1"/>
    </xf>
    <xf numFmtId="0" fontId="10" fillId="3" borderId="0" xfId="0" applyFont="1" applyFill="1" applyAlignment="1">
      <alignment vertical="top" wrapText="1"/>
    </xf>
    <xf numFmtId="164" fontId="4" fillId="3" borderId="1" xfId="1" applyNumberFormat="1" applyFont="1" applyFill="1" applyBorder="1" applyAlignment="1">
      <alignment horizontal="right"/>
    </xf>
    <xf numFmtId="0" fontId="3" fillId="3" borderId="1" xfId="1" applyFont="1" applyFill="1" applyBorder="1" applyAlignment="1">
      <alignment horizontal="left" vertical="top" wrapText="1"/>
    </xf>
    <xf numFmtId="49" fontId="4" fillId="3" borderId="1" xfId="1" applyNumberFormat="1" applyFont="1" applyFill="1" applyBorder="1" applyAlignment="1">
      <alignment horizontal="center" wrapText="1"/>
    </xf>
    <xf numFmtId="0" fontId="3" fillId="3" borderId="4" xfId="1" applyFont="1" applyFill="1" applyBorder="1" applyAlignment="1">
      <alignment horizontal="left" vertical="top" wrapText="1"/>
    </xf>
    <xf numFmtId="49" fontId="3" fillId="3" borderId="6" xfId="1" applyNumberFormat="1" applyFont="1" applyFill="1" applyBorder="1" applyAlignment="1">
      <alignment horizontal="center"/>
    </xf>
    <xf numFmtId="49" fontId="11" fillId="3" borderId="1" xfId="1" applyNumberFormat="1" applyFont="1" applyFill="1" applyBorder="1" applyAlignment="1">
      <alignment horizontal="center"/>
    </xf>
    <xf numFmtId="0" fontId="3" fillId="3" borderId="1" xfId="2" applyFont="1" applyFill="1" applyBorder="1" applyAlignment="1">
      <alignment vertical="top" wrapText="1"/>
    </xf>
    <xf numFmtId="0" fontId="10" fillId="4" borderId="1" xfId="0" applyFont="1" applyFill="1" applyBorder="1" applyAlignment="1">
      <alignment vertical="top" wrapText="1"/>
    </xf>
    <xf numFmtId="0" fontId="10" fillId="4" borderId="9" xfId="0" applyFont="1" applyFill="1" applyBorder="1" applyAlignment="1">
      <alignment vertical="top" wrapText="1"/>
    </xf>
    <xf numFmtId="49" fontId="3" fillId="3" borderId="1" xfId="1" applyNumberFormat="1" applyFont="1" applyFill="1" applyBorder="1" applyAlignment="1">
      <alignment horizontal="center" vertical="top" wrapText="1"/>
    </xf>
    <xf numFmtId="2" fontId="4" fillId="3" borderId="1" xfId="1" applyNumberFormat="1" applyFont="1" applyFill="1" applyBorder="1" applyAlignment="1"/>
    <xf numFmtId="0" fontId="3" fillId="3" borderId="1" xfId="1" applyFont="1" applyFill="1" applyBorder="1" applyAlignment="1">
      <alignment horizontal="center"/>
    </xf>
    <xf numFmtId="0" fontId="3" fillId="3" borderId="1" xfId="1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vertical="center"/>
    </xf>
    <xf numFmtId="0" fontId="3" fillId="3" borderId="0" xfId="3" applyFont="1" applyFill="1" applyBorder="1"/>
    <xf numFmtId="0" fontId="13" fillId="3" borderId="0" xfId="3" applyFont="1" applyFill="1" applyBorder="1" applyAlignment="1">
      <alignment horizontal="left"/>
    </xf>
    <xf numFmtId="0" fontId="3" fillId="3" borderId="0" xfId="3" applyFont="1" applyFill="1" applyBorder="1" applyAlignment="1"/>
    <xf numFmtId="0" fontId="3" fillId="3" borderId="0" xfId="0" applyFont="1" applyFill="1"/>
    <xf numFmtId="0" fontId="2" fillId="3" borderId="0" xfId="0" applyFont="1" applyFill="1"/>
    <xf numFmtId="0" fontId="3" fillId="3" borderId="3" xfId="0" applyFont="1" applyFill="1" applyBorder="1" applyAlignment="1">
      <alignment horizontal="center" vertical="top" wrapText="1"/>
    </xf>
    <xf numFmtId="0" fontId="3" fillId="3" borderId="6" xfId="0" applyFont="1" applyFill="1" applyBorder="1" applyAlignment="1">
      <alignment horizontal="center" vertical="top" wrapText="1"/>
    </xf>
    <xf numFmtId="49" fontId="4" fillId="3" borderId="2" xfId="0" applyNumberFormat="1" applyFont="1" applyFill="1" applyBorder="1" applyAlignment="1">
      <alignment horizontal="left" vertical="top"/>
    </xf>
    <xf numFmtId="164" fontId="4" fillId="3" borderId="7" xfId="0" applyNumberFormat="1" applyFont="1" applyFill="1" applyBorder="1"/>
    <xf numFmtId="49" fontId="4" fillId="3" borderId="2" xfId="0" applyNumberFormat="1" applyFont="1" applyFill="1" applyBorder="1" applyAlignment="1">
      <alignment horizontal="center" vertical="top"/>
    </xf>
    <xf numFmtId="49" fontId="3" fillId="3" borderId="2" xfId="0" applyNumberFormat="1" applyFont="1" applyFill="1" applyBorder="1" applyAlignment="1">
      <alignment horizontal="center" vertical="top"/>
    </xf>
    <xf numFmtId="164" fontId="3" fillId="3" borderId="7" xfId="0" applyNumberFormat="1" applyFont="1" applyFill="1" applyBorder="1"/>
    <xf numFmtId="0" fontId="3" fillId="3" borderId="1" xfId="0" applyFont="1" applyFill="1" applyBorder="1" applyAlignment="1">
      <alignment horizontal="left" vertical="top" wrapText="1"/>
    </xf>
    <xf numFmtId="0" fontId="4" fillId="3" borderId="1" xfId="0" applyFont="1" applyFill="1" applyBorder="1" applyAlignment="1">
      <alignment horizontal="left" vertical="top" wrapText="1"/>
    </xf>
    <xf numFmtId="0" fontId="3" fillId="3" borderId="1" xfId="0" applyFont="1" applyFill="1" applyBorder="1" applyAlignment="1">
      <alignment horizontal="justify" vertical="top" wrapText="1"/>
    </xf>
    <xf numFmtId="49" fontId="4" fillId="3" borderId="2" xfId="0" applyNumberFormat="1" applyFont="1" applyFill="1" applyBorder="1" applyAlignment="1">
      <alignment horizontal="center" vertical="justify"/>
    </xf>
    <xf numFmtId="0" fontId="4" fillId="3" borderId="1" xfId="0" applyFont="1" applyFill="1" applyBorder="1" applyAlignment="1">
      <alignment wrapText="1"/>
    </xf>
    <xf numFmtId="0" fontId="4" fillId="3" borderId="1" xfId="0" applyFont="1" applyFill="1" applyBorder="1" applyAlignment="1">
      <alignment horizontal="justify" vertical="top" wrapText="1"/>
    </xf>
    <xf numFmtId="0" fontId="3" fillId="3" borderId="0" xfId="0" applyFont="1" applyFill="1" applyBorder="1" applyAlignment="1">
      <alignment vertical="top"/>
    </xf>
    <xf numFmtId="0" fontId="3" fillId="3" borderId="0" xfId="0" applyFont="1" applyFill="1" applyBorder="1"/>
    <xf numFmtId="0" fontId="3" fillId="3" borderId="0" xfId="0" applyFont="1" applyFill="1" applyBorder="1" applyAlignment="1">
      <alignment horizontal="right"/>
    </xf>
    <xf numFmtId="165" fontId="3" fillId="3" borderId="0" xfId="0" applyNumberFormat="1" applyFont="1" applyFill="1"/>
    <xf numFmtId="0" fontId="2" fillId="3" borderId="0" xfId="0" applyFont="1" applyFill="1" applyBorder="1"/>
    <xf numFmtId="0" fontId="3" fillId="3" borderId="0" xfId="0" applyFont="1" applyFill="1" applyAlignment="1">
      <alignment vertical="top" wrapText="1"/>
    </xf>
    <xf numFmtId="0" fontId="3" fillId="3" borderId="0" xfId="0" applyFont="1" applyFill="1" applyAlignment="1">
      <alignment horizontal="center" wrapText="1"/>
    </xf>
    <xf numFmtId="0" fontId="8" fillId="3" borderId="0" xfId="0" applyFont="1" applyFill="1" applyAlignment="1">
      <alignment horizontal="center" wrapText="1"/>
    </xf>
    <xf numFmtId="0" fontId="3" fillId="3" borderId="1" xfId="0" applyFont="1" applyFill="1" applyBorder="1" applyAlignment="1">
      <alignment horizontal="center" vertical="top" wrapText="1"/>
    </xf>
    <xf numFmtId="0" fontId="3" fillId="3" borderId="7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49" fontId="3" fillId="3" borderId="7" xfId="0" applyNumberFormat="1" applyFont="1" applyFill="1" applyBorder="1" applyAlignment="1">
      <alignment horizontal="center" vertical="center"/>
    </xf>
    <xf numFmtId="0" fontId="4" fillId="3" borderId="22" xfId="2" applyFont="1" applyFill="1" applyBorder="1" applyAlignment="1">
      <alignment vertical="top" wrapText="1"/>
    </xf>
    <xf numFmtId="49" fontId="4" fillId="3" borderId="9" xfId="0" applyNumberFormat="1" applyFont="1" applyFill="1" applyBorder="1" applyAlignment="1">
      <alignment horizontal="center"/>
    </xf>
    <xf numFmtId="49" fontId="4" fillId="3" borderId="15" xfId="0" applyNumberFormat="1" applyFont="1" applyFill="1" applyBorder="1" applyAlignment="1">
      <alignment horizontal="center"/>
    </xf>
    <xf numFmtId="49" fontId="4" fillId="3" borderId="17" xfId="0" applyNumberFormat="1" applyFont="1" applyFill="1" applyBorder="1" applyAlignment="1">
      <alignment horizontal="center"/>
    </xf>
    <xf numFmtId="164" fontId="4" fillId="3" borderId="9" xfId="0" applyNumberFormat="1" applyFont="1" applyFill="1" applyBorder="1" applyAlignment="1">
      <alignment horizontal="left"/>
    </xf>
    <xf numFmtId="49" fontId="3" fillId="3" borderId="14" xfId="1" applyNumberFormat="1" applyFont="1" applyFill="1" applyBorder="1" applyAlignment="1">
      <alignment horizontal="center"/>
    </xf>
    <xf numFmtId="49" fontId="3" fillId="3" borderId="5" xfId="1" applyNumberFormat="1" applyFont="1" applyFill="1" applyBorder="1" applyAlignment="1">
      <alignment horizontal="center"/>
    </xf>
    <xf numFmtId="49" fontId="3" fillId="3" borderId="1" xfId="2" applyNumberFormat="1" applyFont="1" applyFill="1" applyBorder="1" applyAlignment="1" applyProtection="1">
      <alignment horizontal="center"/>
    </xf>
    <xf numFmtId="49" fontId="3" fillId="3" borderId="23" xfId="1" applyNumberFormat="1" applyFont="1" applyFill="1" applyBorder="1" applyAlignment="1">
      <alignment horizontal="center"/>
    </xf>
    <xf numFmtId="49" fontId="3" fillId="3" borderId="10" xfId="1" applyNumberFormat="1" applyFont="1" applyFill="1" applyBorder="1" applyAlignment="1">
      <alignment horizontal="center"/>
    </xf>
    <xf numFmtId="49" fontId="3" fillId="3" borderId="24" xfId="1" applyNumberFormat="1" applyFont="1" applyFill="1" applyBorder="1" applyAlignment="1">
      <alignment horizontal="center"/>
    </xf>
    <xf numFmtId="49" fontId="3" fillId="3" borderId="4" xfId="1" applyNumberFormat="1" applyFont="1" applyFill="1" applyBorder="1" applyAlignment="1">
      <alignment horizontal="center"/>
    </xf>
    <xf numFmtId="0" fontId="3" fillId="3" borderId="5" xfId="2" applyFont="1" applyFill="1" applyBorder="1" applyAlignment="1">
      <alignment vertical="top" wrapText="1"/>
    </xf>
    <xf numFmtId="0" fontId="3" fillId="3" borderId="11" xfId="0" applyFont="1" applyFill="1" applyBorder="1" applyAlignment="1">
      <alignment horizontal="center" wrapText="1"/>
    </xf>
    <xf numFmtId="0" fontId="3" fillId="3" borderId="7" xfId="0" applyFont="1" applyFill="1" applyBorder="1" applyAlignment="1">
      <alignment horizontal="center"/>
    </xf>
    <xf numFmtId="49" fontId="3" fillId="3" borderId="11" xfId="2" applyNumberFormat="1" applyFont="1" applyFill="1" applyBorder="1" applyAlignment="1" applyProtection="1">
      <alignment horizontal="center"/>
    </xf>
    <xf numFmtId="0" fontId="5" fillId="3" borderId="0" xfId="3" applyFont="1" applyFill="1" applyBorder="1" applyAlignment="1">
      <alignment horizontal="left" vertical="top" wrapText="1"/>
    </xf>
    <xf numFmtId="0" fontId="3" fillId="3" borderId="0" xfId="3" applyFont="1" applyFill="1" applyBorder="1" applyAlignment="1">
      <alignment horizontal="left" vertical="top" wrapText="1"/>
    </xf>
    <xf numFmtId="0" fontId="3" fillId="3" borderId="19" xfId="3" applyFont="1" applyFill="1" applyBorder="1" applyAlignment="1"/>
    <xf numFmtId="0" fontId="3" fillId="3" borderId="0" xfId="3" applyFont="1" applyFill="1" applyBorder="1" applyAlignment="1">
      <alignment horizontal="right"/>
    </xf>
    <xf numFmtId="0" fontId="3" fillId="3" borderId="25" xfId="3" applyFont="1" applyFill="1" applyBorder="1" applyAlignment="1">
      <alignment horizontal="center" vertical="justify"/>
    </xf>
    <xf numFmtId="0" fontId="3" fillId="3" borderId="0" xfId="0" applyFont="1" applyFill="1" applyBorder="1" applyAlignment="1"/>
    <xf numFmtId="166" fontId="3" fillId="0" borderId="1" xfId="0" applyNumberFormat="1" applyFont="1" applyFill="1" applyBorder="1" applyAlignment="1">
      <alignment horizontal="right" wrapText="1"/>
    </xf>
    <xf numFmtId="165" fontId="8" fillId="0" borderId="1" xfId="0" applyNumberFormat="1" applyFont="1" applyFill="1" applyBorder="1" applyAlignment="1">
      <alignment horizontal="right" wrapText="1"/>
    </xf>
    <xf numFmtId="165" fontId="8" fillId="0" borderId="26" xfId="0" applyNumberFormat="1" applyFont="1" applyFill="1" applyBorder="1" applyAlignment="1">
      <alignment horizontal="right" wrapText="1"/>
    </xf>
    <xf numFmtId="0" fontId="3" fillId="0" borderId="1" xfId="0" applyFont="1" applyFill="1" applyBorder="1" applyAlignment="1">
      <alignment horizontal="left" vertical="top" wrapText="1"/>
    </xf>
    <xf numFmtId="165" fontId="4" fillId="3" borderId="1" xfId="3" applyNumberFormat="1" applyFont="1" applyFill="1" applyBorder="1" applyAlignment="1">
      <alignment horizontal="center"/>
    </xf>
    <xf numFmtId="0" fontId="10" fillId="0" borderId="0" xfId="0" applyFont="1" applyAlignment="1">
      <alignment wrapText="1"/>
    </xf>
    <xf numFmtId="49" fontId="4" fillId="0" borderId="16" xfId="3" applyNumberFormat="1" applyFont="1" applyBorder="1" applyAlignment="1">
      <alignment horizontal="left" vertical="top" wrapText="1"/>
    </xf>
    <xf numFmtId="49" fontId="3" fillId="0" borderId="12" xfId="3" applyNumberFormat="1" applyFont="1" applyFill="1" applyBorder="1" applyAlignment="1">
      <alignment horizontal="left" vertical="top" wrapText="1"/>
    </xf>
    <xf numFmtId="49" fontId="4" fillId="0" borderId="7" xfId="3" applyNumberFormat="1" applyFont="1" applyFill="1" applyBorder="1" applyAlignment="1">
      <alignment horizontal="left" vertical="top" wrapText="1"/>
    </xf>
    <xf numFmtId="164" fontId="4" fillId="3" borderId="13" xfId="0" applyNumberFormat="1" applyFont="1" applyFill="1" applyBorder="1"/>
    <xf numFmtId="0" fontId="4" fillId="3" borderId="0" xfId="0" applyFont="1" applyFill="1" applyBorder="1" applyAlignment="1">
      <alignment horizontal="center" vertical="top" wrapText="1"/>
    </xf>
    <xf numFmtId="0" fontId="3" fillId="3" borderId="0" xfId="0" applyFont="1" applyFill="1" applyBorder="1" applyAlignment="1">
      <alignment horizontal="center" vertical="top" wrapText="1"/>
    </xf>
    <xf numFmtId="0" fontId="3" fillId="3" borderId="0" xfId="0" applyFont="1" applyFill="1" applyAlignment="1">
      <alignment wrapText="1"/>
    </xf>
    <xf numFmtId="165" fontId="3" fillId="0" borderId="1" xfId="4" applyNumberFormat="1" applyFont="1" applyFill="1" applyBorder="1" applyAlignment="1">
      <alignment horizontal="right" wrapText="1"/>
    </xf>
    <xf numFmtId="166" fontId="3" fillId="0" borderId="7" xfId="0" applyNumberFormat="1" applyFont="1" applyFill="1" applyBorder="1" applyAlignment="1">
      <alignment horizontal="right" wrapText="1"/>
    </xf>
    <xf numFmtId="165" fontId="8" fillId="0" borderId="7" xfId="0" applyNumberFormat="1" applyFont="1" applyFill="1" applyBorder="1" applyAlignment="1">
      <alignment horizontal="right" wrapText="1"/>
    </xf>
    <xf numFmtId="49" fontId="4" fillId="0" borderId="2" xfId="0" applyNumberFormat="1" applyFont="1" applyBorder="1" applyAlignment="1">
      <alignment horizontal="center" vertical="top"/>
    </xf>
    <xf numFmtId="0" fontId="4" fillId="0" borderId="1" xfId="0" applyFont="1" applyBorder="1" applyAlignment="1">
      <alignment horizontal="justify" vertical="top" wrapText="1"/>
    </xf>
    <xf numFmtId="49" fontId="3" fillId="0" borderId="2" xfId="0" applyNumberFormat="1" applyFont="1" applyBorder="1" applyAlignment="1">
      <alignment horizontal="center" vertical="top"/>
    </xf>
    <xf numFmtId="0" fontId="3" fillId="0" borderId="1" xfId="0" applyFont="1" applyBorder="1" applyAlignment="1">
      <alignment horizontal="justify" vertical="top" wrapText="1"/>
    </xf>
    <xf numFmtId="166" fontId="4" fillId="0" borderId="7" xfId="0" applyNumberFormat="1" applyFont="1" applyFill="1" applyBorder="1" applyAlignment="1">
      <alignment horizontal="right" wrapText="1"/>
    </xf>
    <xf numFmtId="0" fontId="3" fillId="0" borderId="1" xfId="0" applyFont="1" applyBorder="1" applyAlignment="1">
      <alignment vertical="top" wrapText="1"/>
    </xf>
    <xf numFmtId="49" fontId="3" fillId="0" borderId="1" xfId="1" applyNumberFormat="1" applyFont="1" applyFill="1" applyBorder="1" applyAlignment="1">
      <alignment horizontal="center"/>
    </xf>
    <xf numFmtId="49" fontId="3" fillId="0" borderId="7" xfId="1" applyNumberFormat="1" applyFont="1" applyFill="1" applyBorder="1" applyAlignment="1">
      <alignment horizontal="center"/>
    </xf>
    <xf numFmtId="49" fontId="3" fillId="0" borderId="1" xfId="0" applyNumberFormat="1" applyFont="1" applyFill="1" applyBorder="1" applyAlignment="1">
      <alignment horizontal="center"/>
    </xf>
    <xf numFmtId="49" fontId="3" fillId="0" borderId="8" xfId="1" applyNumberFormat="1" applyFont="1" applyFill="1" applyBorder="1" applyAlignment="1">
      <alignment horizontal="center" wrapText="1"/>
    </xf>
    <xf numFmtId="2" fontId="3" fillId="0" borderId="1" xfId="0" applyNumberFormat="1" applyFont="1" applyFill="1" applyBorder="1" applyAlignment="1">
      <alignment vertical="top" wrapText="1"/>
    </xf>
    <xf numFmtId="49" fontId="3" fillId="0" borderId="0" xfId="0" applyNumberFormat="1" applyFont="1"/>
    <xf numFmtId="49" fontId="4" fillId="0" borderId="0" xfId="0" applyNumberFormat="1" applyFont="1"/>
    <xf numFmtId="49" fontId="4" fillId="0" borderId="0" xfId="0" applyNumberFormat="1" applyFont="1" applyBorder="1"/>
    <xf numFmtId="0" fontId="3" fillId="0" borderId="1" xfId="2" applyFont="1" applyBorder="1" applyAlignment="1">
      <alignment vertical="top" wrapText="1"/>
    </xf>
    <xf numFmtId="49" fontId="3" fillId="0" borderId="8" xfId="1" applyNumberFormat="1" applyFont="1" applyFill="1" applyBorder="1" applyAlignment="1">
      <alignment horizontal="center"/>
    </xf>
    <xf numFmtId="49" fontId="14" fillId="0" borderId="0" xfId="0" applyNumberFormat="1" applyFont="1"/>
    <xf numFmtId="49" fontId="3" fillId="0" borderId="1" xfId="0" applyNumberFormat="1" applyFont="1" applyBorder="1" applyAlignment="1">
      <alignment horizontal="center"/>
    </xf>
    <xf numFmtId="0" fontId="3" fillId="0" borderId="1" xfId="0" applyFont="1" applyBorder="1"/>
    <xf numFmtId="0" fontId="3" fillId="3" borderId="1" xfId="0" applyFont="1" applyFill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justify"/>
    </xf>
    <xf numFmtId="0" fontId="4" fillId="0" borderId="1" xfId="0" applyFont="1" applyBorder="1"/>
    <xf numFmtId="165" fontId="4" fillId="0" borderId="1" xfId="0" applyNumberFormat="1" applyFont="1" applyBorder="1"/>
    <xf numFmtId="165" fontId="3" fillId="0" borderId="1" xfId="0" applyNumberFormat="1" applyFont="1" applyBorder="1"/>
    <xf numFmtId="0" fontId="3" fillId="0" borderId="0" xfId="0" applyFont="1" applyAlignment="1">
      <alignment horizontal="left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top" wrapText="1"/>
    </xf>
    <xf numFmtId="0" fontId="3" fillId="3" borderId="16" xfId="0" applyFont="1" applyFill="1" applyBorder="1" applyAlignment="1">
      <alignment horizontal="right"/>
    </xf>
    <xf numFmtId="0" fontId="15" fillId="0" borderId="27" xfId="0" applyNumberFormat="1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top" wrapText="1"/>
    </xf>
    <xf numFmtId="0" fontId="4" fillId="3" borderId="0" xfId="2" applyNumberFormat="1" applyFont="1" applyFill="1" applyBorder="1" applyAlignment="1" applyProtection="1">
      <alignment horizontal="center" vertical="top" wrapText="1"/>
    </xf>
    <xf numFmtId="0" fontId="12" fillId="0" borderId="0" xfId="0" applyFont="1" applyBorder="1" applyAlignment="1">
      <alignment horizontal="left"/>
    </xf>
    <xf numFmtId="0" fontId="4" fillId="0" borderId="21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4" fillId="0" borderId="1" xfId="5" applyFont="1" applyBorder="1" applyAlignment="1">
      <alignment horizontal="center" vertical="center"/>
    </xf>
    <xf numFmtId="0" fontId="17" fillId="0" borderId="1" xfId="5" applyFont="1" applyFill="1" applyBorder="1" applyAlignment="1">
      <alignment horizontal="center" vertical="center" wrapText="1"/>
    </xf>
    <xf numFmtId="0" fontId="4" fillId="3" borderId="0" xfId="3" applyFont="1" applyFill="1" applyBorder="1" applyAlignment="1">
      <alignment horizontal="center" vertical="center" wrapText="1"/>
    </xf>
  </cellXfs>
  <cellStyles count="6">
    <cellStyle name="Обычный" xfId="0" builtinId="0"/>
    <cellStyle name="Обычный 2" xfId="5"/>
    <cellStyle name="Обычный_reports-dohod-NC" xfId="1"/>
    <cellStyle name="Обычный_tmp305" xfId="2"/>
    <cellStyle name="Обычный_З_15_Приложение 16 - Источники дефицита" xfId="3"/>
    <cellStyle name="Финансовый" xfId="4" builtinId="3"/>
  </cellStyles>
  <dxfs count="63">
    <dxf>
      <fill>
        <patternFill patternType="solid">
          <fgColor indexed="26"/>
          <bgColor indexed="9"/>
        </patternFill>
      </fill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43;&#1083;&#1091;&#1096;&#1082;&#1086;&#1074;&#1086;/&#1055;&#1088;&#1080;&#1083;&#1086;&#1078;&#1077;&#1085;&#1080;&#1077;%20&#1076;&#1083;&#1103;%20&#1089;&#1077;&#1083;&#1100;&#1089;&#1082;&#1080;&#1093;%20&#1087;&#1086;&#1089;&#1077;&#1083;&#1077;&#1085;&#1080;&#1081;%20-%20&#1076;&#1086;&#1073;&#1072;&#1074;&#1082;&#1072;%20&#1057;&#1069;&#105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55;&#1091;&#1096;&#1082;&#1080;&#1085;&#1086;/&#1055;&#1088;&#1080;&#1083;&#1086;&#1078;&#1077;&#1085;&#1080;&#1077;%20&#1076;&#1083;&#1103;%20&#1089;&#1077;&#1083;&#1100;&#1089;&#1082;&#1080;&#1093;%20&#1087;&#1086;&#1089;&#1077;&#1083;&#1077;&#1085;&#1080;&#1081;%20&#1055;&#1059;&#1064;&#1050;&#1048;&#1053;&#1054;%20-&#1087;&#1077;&#1088;&#1077;&#1076;&#1074;&#1080;&#1078;&#1082;&#10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F31"/>
  <sheetViews>
    <sheetView view="pageBreakPreview" zoomScaleNormal="75" zoomScaleSheetLayoutView="100" workbookViewId="0">
      <selection activeCell="C1" sqref="C1:E1"/>
    </sheetView>
  </sheetViews>
  <sheetFormatPr defaultColWidth="8.5703125" defaultRowHeight="15.75" x14ac:dyDescent="0.25"/>
  <cols>
    <col min="1" max="1" width="35.7109375" style="1" customWidth="1"/>
    <col min="2" max="2" width="76.5703125" style="1" customWidth="1"/>
    <col min="3" max="3" width="17.28515625" style="1" customWidth="1"/>
    <col min="4" max="4" width="13.28515625" style="8" customWidth="1"/>
    <col min="5" max="5" width="14.85546875" style="8" customWidth="1"/>
    <col min="6" max="6" width="15.140625" style="189" customWidth="1"/>
    <col min="7" max="16384" width="8.5703125" style="8"/>
  </cols>
  <sheetData>
    <row r="1" spans="1:5" ht="112.5" customHeight="1" x14ac:dyDescent="0.25">
      <c r="A1" s="107"/>
      <c r="B1" s="107"/>
      <c r="C1" s="197" t="s">
        <v>198</v>
      </c>
      <c r="D1" s="197"/>
      <c r="E1" s="197"/>
    </row>
    <row r="2" spans="1:5" ht="53.25" customHeight="1" x14ac:dyDescent="0.25">
      <c r="A2" s="203" t="s">
        <v>153</v>
      </c>
      <c r="B2" s="203"/>
      <c r="C2" s="203"/>
      <c r="D2" s="203"/>
      <c r="E2" s="203"/>
    </row>
    <row r="3" spans="1:5" x14ac:dyDescent="0.25">
      <c r="A3" s="107"/>
      <c r="B3" s="107"/>
      <c r="C3" s="204" t="s">
        <v>0</v>
      </c>
      <c r="D3" s="204"/>
      <c r="E3" s="204"/>
    </row>
    <row r="4" spans="1:5" ht="32.25" customHeight="1" x14ac:dyDescent="0.25">
      <c r="A4" s="199" t="s">
        <v>1</v>
      </c>
      <c r="B4" s="201" t="s">
        <v>2</v>
      </c>
      <c r="C4" s="198" t="s">
        <v>3</v>
      </c>
      <c r="D4" s="198"/>
      <c r="E4" s="198"/>
    </row>
    <row r="5" spans="1:5" ht="31.5" x14ac:dyDescent="0.25">
      <c r="A5" s="200"/>
      <c r="B5" s="202"/>
      <c r="C5" s="192" t="s">
        <v>192</v>
      </c>
      <c r="D5" s="192" t="s">
        <v>193</v>
      </c>
      <c r="E5" s="192" t="s">
        <v>194</v>
      </c>
    </row>
    <row r="6" spans="1:5" x14ac:dyDescent="0.25">
      <c r="A6" s="109">
        <v>1</v>
      </c>
      <c r="B6" s="109">
        <v>2</v>
      </c>
      <c r="C6" s="110">
        <v>3</v>
      </c>
      <c r="D6" s="110">
        <v>4</v>
      </c>
      <c r="E6" s="110">
        <v>5</v>
      </c>
    </row>
    <row r="7" spans="1:5" x14ac:dyDescent="0.25">
      <c r="A7" s="111"/>
      <c r="B7" s="70" t="s">
        <v>4</v>
      </c>
      <c r="C7" s="112">
        <f>SUM(C8+C19+C30)</f>
        <v>1800.4</v>
      </c>
      <c r="D7" s="112">
        <f>SUM(D8+D19+D30)</f>
        <v>1790.2</v>
      </c>
      <c r="E7" s="158">
        <f t="shared" ref="E7:E10" si="0">D7/C7*100</f>
        <v>99.433459231281944</v>
      </c>
    </row>
    <row r="8" spans="1:5" x14ac:dyDescent="0.25">
      <c r="A8" s="113" t="s">
        <v>68</v>
      </c>
      <c r="B8" s="70" t="s">
        <v>73</v>
      </c>
      <c r="C8" s="112">
        <f>C9+C12+C14+C16</f>
        <v>382</v>
      </c>
      <c r="D8" s="112">
        <f t="shared" ref="D8" si="1">D9+D12+D14+D16</f>
        <v>371.8</v>
      </c>
      <c r="E8" s="158">
        <f t="shared" si="0"/>
        <v>97.329842931937165</v>
      </c>
    </row>
    <row r="9" spans="1:5" x14ac:dyDescent="0.25">
      <c r="A9" s="113" t="s">
        <v>69</v>
      </c>
      <c r="B9" s="70" t="s">
        <v>5</v>
      </c>
      <c r="C9" s="112">
        <f t="shared" ref="C9:D10" si="2">SUM(C10)</f>
        <v>17</v>
      </c>
      <c r="D9" s="112">
        <f t="shared" si="2"/>
        <v>20.7</v>
      </c>
      <c r="E9" s="158">
        <f t="shared" si="0"/>
        <v>121.76470588235293</v>
      </c>
    </row>
    <row r="10" spans="1:5" x14ac:dyDescent="0.25">
      <c r="A10" s="113" t="s">
        <v>6</v>
      </c>
      <c r="B10" s="70" t="s">
        <v>7</v>
      </c>
      <c r="C10" s="166">
        <f t="shared" si="2"/>
        <v>17</v>
      </c>
      <c r="D10" s="166">
        <f t="shared" si="2"/>
        <v>20.7</v>
      </c>
      <c r="E10" s="158">
        <f t="shared" si="0"/>
        <v>121.76470588235293</v>
      </c>
    </row>
    <row r="11" spans="1:5" ht="63" x14ac:dyDescent="0.25">
      <c r="A11" s="114" t="s">
        <v>74</v>
      </c>
      <c r="B11" s="55" t="s">
        <v>75</v>
      </c>
      <c r="C11" s="157">
        <v>17</v>
      </c>
      <c r="D11" s="170">
        <v>20.7</v>
      </c>
      <c r="E11" s="158">
        <f>D11/C11*100</f>
        <v>121.76470588235293</v>
      </c>
    </row>
    <row r="12" spans="1:5" ht="17.25" customHeight="1" x14ac:dyDescent="0.25">
      <c r="A12" s="113" t="s">
        <v>70</v>
      </c>
      <c r="B12" s="70" t="s">
        <v>8</v>
      </c>
      <c r="C12" s="112">
        <f>SUM(C13)</f>
        <v>1</v>
      </c>
      <c r="D12" s="112">
        <f>SUM(D13)</f>
        <v>0</v>
      </c>
      <c r="E12" s="158">
        <f t="shared" ref="E12:E31" si="3">D12/C12*100</f>
        <v>0</v>
      </c>
    </row>
    <row r="13" spans="1:5" ht="24" customHeight="1" x14ac:dyDescent="0.25">
      <c r="A13" s="114" t="s">
        <v>76</v>
      </c>
      <c r="B13" s="55" t="s">
        <v>9</v>
      </c>
      <c r="C13" s="115">
        <v>1</v>
      </c>
      <c r="D13" s="115">
        <v>0</v>
      </c>
      <c r="E13" s="158">
        <f t="shared" si="3"/>
        <v>0</v>
      </c>
    </row>
    <row r="14" spans="1:5" x14ac:dyDescent="0.25">
      <c r="A14" s="113" t="s">
        <v>71</v>
      </c>
      <c r="B14" s="70" t="s">
        <v>77</v>
      </c>
      <c r="C14" s="112">
        <f>SUM(C15)</f>
        <v>35</v>
      </c>
      <c r="D14" s="112">
        <f>SUM(D15)</f>
        <v>45.6</v>
      </c>
      <c r="E14" s="158">
        <f t="shared" si="3"/>
        <v>130.28571428571431</v>
      </c>
    </row>
    <row r="15" spans="1:5" ht="33" customHeight="1" x14ac:dyDescent="0.25">
      <c r="A15" s="114" t="s">
        <v>78</v>
      </c>
      <c r="B15" s="116" t="s">
        <v>79</v>
      </c>
      <c r="C15" s="157">
        <v>35</v>
      </c>
      <c r="D15" s="158">
        <v>45.6</v>
      </c>
      <c r="E15" s="158">
        <f t="shared" si="3"/>
        <v>130.28571428571431</v>
      </c>
    </row>
    <row r="16" spans="1:5" x14ac:dyDescent="0.25">
      <c r="A16" s="113" t="s">
        <v>72</v>
      </c>
      <c r="B16" s="117" t="s">
        <v>10</v>
      </c>
      <c r="C16" s="112">
        <f>SUM(C17+C18)</f>
        <v>329</v>
      </c>
      <c r="D16" s="112">
        <f>SUM(D17+D18)</f>
        <v>305.5</v>
      </c>
      <c r="E16" s="158">
        <f t="shared" si="3"/>
        <v>92.857142857142861</v>
      </c>
    </row>
    <row r="17" spans="1:6" ht="31.5" x14ac:dyDescent="0.25">
      <c r="A17" s="114" t="s">
        <v>80</v>
      </c>
      <c r="B17" s="116" t="s">
        <v>81</v>
      </c>
      <c r="C17" s="157">
        <v>180</v>
      </c>
      <c r="D17" s="158">
        <v>209.8</v>
      </c>
      <c r="E17" s="158">
        <f t="shared" si="3"/>
        <v>116.55555555555557</v>
      </c>
    </row>
    <row r="18" spans="1:6" s="2" customFormat="1" ht="31.5" x14ac:dyDescent="0.25">
      <c r="A18" s="114" t="s">
        <v>82</v>
      </c>
      <c r="B18" s="116" t="s">
        <v>83</v>
      </c>
      <c r="C18" s="157">
        <v>149</v>
      </c>
      <c r="D18" s="158">
        <v>95.7</v>
      </c>
      <c r="E18" s="158">
        <f t="shared" si="3"/>
        <v>64.228187919463082</v>
      </c>
      <c r="F18" s="186"/>
    </row>
    <row r="19" spans="1:6" ht="38.450000000000003" customHeight="1" x14ac:dyDescent="0.25">
      <c r="A19" s="119" t="s">
        <v>84</v>
      </c>
      <c r="B19" s="120" t="s">
        <v>85</v>
      </c>
      <c r="C19" s="112">
        <f>C25+C28+C20+C23</f>
        <v>1398.4</v>
      </c>
      <c r="D19" s="112">
        <f>D25+D28+D20+D23</f>
        <v>1398.4</v>
      </c>
      <c r="E19" s="158">
        <f t="shared" si="3"/>
        <v>100</v>
      </c>
    </row>
    <row r="20" spans="1:6" ht="17.25" customHeight="1" x14ac:dyDescent="0.25">
      <c r="A20" s="113" t="s">
        <v>150</v>
      </c>
      <c r="B20" s="120" t="s">
        <v>151</v>
      </c>
      <c r="C20" s="112">
        <f>C21+C22</f>
        <v>386.9</v>
      </c>
      <c r="D20" s="112">
        <f t="shared" ref="D20" si="4">D21+D22</f>
        <v>386.9</v>
      </c>
      <c r="E20" s="158">
        <f t="shared" si="3"/>
        <v>100</v>
      </c>
    </row>
    <row r="21" spans="1:6" ht="31.5" customHeight="1" x14ac:dyDescent="0.25">
      <c r="A21" s="114" t="s">
        <v>154</v>
      </c>
      <c r="B21" s="118" t="s">
        <v>130</v>
      </c>
      <c r="C21" s="158">
        <f>158.8+6.6</f>
        <v>165.4</v>
      </c>
      <c r="D21" s="159">
        <v>165.4</v>
      </c>
      <c r="E21" s="158">
        <f t="shared" si="3"/>
        <v>100</v>
      </c>
    </row>
    <row r="22" spans="1:6" ht="31.5" customHeight="1" x14ac:dyDescent="0.25">
      <c r="A22" s="114" t="s">
        <v>162</v>
      </c>
      <c r="B22" s="6" t="s">
        <v>161</v>
      </c>
      <c r="C22" s="157">
        <v>221.5</v>
      </c>
      <c r="D22" s="158">
        <v>221.5</v>
      </c>
      <c r="E22" s="158">
        <f t="shared" si="3"/>
        <v>100</v>
      </c>
    </row>
    <row r="23" spans="1:6" ht="31.5" customHeight="1" x14ac:dyDescent="0.25">
      <c r="A23" s="173" t="s">
        <v>179</v>
      </c>
      <c r="B23" s="174" t="s">
        <v>180</v>
      </c>
      <c r="C23" s="177">
        <f>C24</f>
        <v>472</v>
      </c>
      <c r="D23" s="177">
        <f>D24</f>
        <v>472</v>
      </c>
      <c r="E23" s="158">
        <f t="shared" si="3"/>
        <v>100</v>
      </c>
    </row>
    <row r="24" spans="1:6" ht="27.75" customHeight="1" x14ac:dyDescent="0.25">
      <c r="A24" s="175" t="s">
        <v>182</v>
      </c>
      <c r="B24" s="176" t="s">
        <v>181</v>
      </c>
      <c r="C24" s="171">
        <f>250+160+62</f>
        <v>472</v>
      </c>
      <c r="D24" s="172">
        <v>472</v>
      </c>
      <c r="E24" s="158">
        <f t="shared" si="3"/>
        <v>100</v>
      </c>
    </row>
    <row r="25" spans="1:6" x14ac:dyDescent="0.25">
      <c r="A25" s="113" t="s">
        <v>86</v>
      </c>
      <c r="B25" s="121" t="s">
        <v>87</v>
      </c>
      <c r="C25" s="112">
        <f>SUM(C26+C27)</f>
        <v>95.399999999999991</v>
      </c>
      <c r="D25" s="112">
        <f>SUM(D26+D27)</f>
        <v>95.399999999999991</v>
      </c>
      <c r="E25" s="158">
        <f t="shared" si="3"/>
        <v>100</v>
      </c>
    </row>
    <row r="26" spans="1:6" ht="94.5" x14ac:dyDescent="0.25">
      <c r="A26" s="114" t="s">
        <v>155</v>
      </c>
      <c r="B26" s="118" t="s">
        <v>148</v>
      </c>
      <c r="C26" s="115">
        <v>0.1</v>
      </c>
      <c r="D26" s="115">
        <v>0.1</v>
      </c>
      <c r="E26" s="158">
        <f t="shared" si="3"/>
        <v>100</v>
      </c>
    </row>
    <row r="27" spans="1:6" ht="33" customHeight="1" x14ac:dyDescent="0.25">
      <c r="A27" s="114" t="s">
        <v>156</v>
      </c>
      <c r="B27" s="55" t="s">
        <v>88</v>
      </c>
      <c r="C27" s="115">
        <f>89.8+5.5</f>
        <v>95.3</v>
      </c>
      <c r="D27" s="115">
        <v>95.3</v>
      </c>
      <c r="E27" s="158">
        <f t="shared" si="3"/>
        <v>100</v>
      </c>
    </row>
    <row r="28" spans="1:6" ht="21" customHeight="1" x14ac:dyDescent="0.25">
      <c r="A28" s="113" t="s">
        <v>89</v>
      </c>
      <c r="B28" s="70" t="s">
        <v>90</v>
      </c>
      <c r="C28" s="112">
        <f>SUM(C29)</f>
        <v>444.09999999999997</v>
      </c>
      <c r="D28" s="112">
        <f>SUM(D29)</f>
        <v>444.1</v>
      </c>
      <c r="E28" s="158">
        <f t="shared" si="3"/>
        <v>100.00000000000003</v>
      </c>
    </row>
    <row r="29" spans="1:6" ht="66" customHeight="1" x14ac:dyDescent="0.25">
      <c r="A29" s="114" t="s">
        <v>157</v>
      </c>
      <c r="B29" s="118" t="s">
        <v>91</v>
      </c>
      <c r="C29" s="157">
        <f>30.4+257.4+96.3+40+20</f>
        <v>444.09999999999997</v>
      </c>
      <c r="D29" s="158">
        <v>444.1</v>
      </c>
      <c r="E29" s="158">
        <f t="shared" si="3"/>
        <v>100.00000000000003</v>
      </c>
    </row>
    <row r="30" spans="1:6" x14ac:dyDescent="0.25">
      <c r="A30" s="193" t="s">
        <v>188</v>
      </c>
      <c r="B30" s="194" t="s">
        <v>189</v>
      </c>
      <c r="C30" s="195">
        <f>C31</f>
        <v>20</v>
      </c>
      <c r="D30" s="195">
        <f t="shared" ref="D30" si="5">D31</f>
        <v>20</v>
      </c>
      <c r="E30" s="158">
        <f t="shared" si="3"/>
        <v>100</v>
      </c>
    </row>
    <row r="31" spans="1:6" x14ac:dyDescent="0.25">
      <c r="A31" s="190" t="s">
        <v>191</v>
      </c>
      <c r="B31" s="191" t="s">
        <v>190</v>
      </c>
      <c r="C31" s="196">
        <v>20</v>
      </c>
      <c r="D31" s="196">
        <v>20</v>
      </c>
      <c r="E31" s="158">
        <f t="shared" si="3"/>
        <v>100</v>
      </c>
    </row>
  </sheetData>
  <mergeCells count="6">
    <mergeCell ref="C1:E1"/>
    <mergeCell ref="C4:E4"/>
    <mergeCell ref="A4:A5"/>
    <mergeCell ref="B4:B5"/>
    <mergeCell ref="A2:E2"/>
    <mergeCell ref="C3:E3"/>
  </mergeCells>
  <phoneticPr fontId="6" type="noConversion"/>
  <pageMargins left="0.78749999999999998" right="0.78749999999999998" top="0.47986111111111113" bottom="0.78749999999999998" header="0.51180555555555562" footer="0.51180555555555562"/>
  <pageSetup paperSize="9" scale="55" firstPageNumber="0" fitToHeight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O89"/>
  <sheetViews>
    <sheetView tabSelected="1" view="pageBreakPreview" zoomScale="90" zoomScaleNormal="75" zoomScaleSheetLayoutView="90" workbookViewId="0">
      <selection activeCell="J5" sqref="J5"/>
    </sheetView>
  </sheetViews>
  <sheetFormatPr defaultColWidth="8.5703125" defaultRowHeight="15.75" x14ac:dyDescent="0.25"/>
  <cols>
    <col min="1" max="1" width="86.7109375" style="10" customWidth="1"/>
    <col min="2" max="2" width="7" style="2" customWidth="1"/>
    <col min="3" max="3" width="5.5703125" style="2" customWidth="1"/>
    <col min="4" max="4" width="7.140625" style="2" customWidth="1"/>
    <col min="5" max="5" width="7.28515625" style="2" customWidth="1"/>
    <col min="6" max="6" width="6.140625" style="2" customWidth="1"/>
    <col min="7" max="7" width="7.140625" style="2" customWidth="1"/>
    <col min="8" max="8" width="10.42578125" style="4" customWidth="1"/>
    <col min="9" max="9" width="7.85546875" style="4" customWidth="1"/>
    <col min="10" max="10" width="16.85546875" style="19" customWidth="1"/>
    <col min="11" max="11" width="13.85546875" style="4" customWidth="1"/>
    <col min="12" max="12" width="15.85546875" style="4" customWidth="1"/>
    <col min="13" max="15" width="8.5703125" style="184"/>
    <col min="16" max="16384" width="8.5703125" style="4"/>
  </cols>
  <sheetData>
    <row r="1" spans="1:15" ht="94.5" customHeight="1" x14ac:dyDescent="0.25">
      <c r="A1" s="122"/>
      <c r="B1" s="123"/>
      <c r="C1" s="123"/>
      <c r="D1" s="123"/>
      <c r="E1" s="123"/>
      <c r="F1" s="123"/>
      <c r="G1" s="124"/>
      <c r="H1" s="156"/>
      <c r="I1" s="156"/>
      <c r="J1" s="197" t="s">
        <v>197</v>
      </c>
      <c r="K1" s="197"/>
      <c r="L1" s="197"/>
    </row>
    <row r="2" spans="1:15" ht="37.5" customHeight="1" x14ac:dyDescent="0.25">
      <c r="A2" s="206" t="s">
        <v>195</v>
      </c>
      <c r="B2" s="206"/>
      <c r="C2" s="206"/>
      <c r="D2" s="206"/>
      <c r="E2" s="206"/>
      <c r="F2" s="206"/>
      <c r="G2" s="206"/>
      <c r="H2" s="206"/>
      <c r="I2" s="206"/>
      <c r="J2" s="206"/>
      <c r="K2" s="206"/>
      <c r="L2" s="206"/>
    </row>
    <row r="3" spans="1:15" x14ac:dyDescent="0.25">
      <c r="A3" s="122"/>
      <c r="B3" s="123"/>
      <c r="C3" s="123"/>
      <c r="D3" s="123"/>
      <c r="E3" s="123"/>
      <c r="F3" s="123"/>
      <c r="G3" s="123"/>
      <c r="H3" s="107"/>
      <c r="I3" s="107"/>
      <c r="J3" s="125"/>
      <c r="K3" s="107"/>
      <c r="L3" s="107" t="s">
        <v>175</v>
      </c>
    </row>
    <row r="4" spans="1:15" ht="15.75" customHeight="1" x14ac:dyDescent="0.25">
      <c r="A4" s="205" t="s">
        <v>11</v>
      </c>
      <c r="B4" s="205" t="s">
        <v>20</v>
      </c>
      <c r="C4" s="205" t="s">
        <v>12</v>
      </c>
      <c r="D4" s="205" t="s">
        <v>171</v>
      </c>
      <c r="E4" s="205" t="s">
        <v>172</v>
      </c>
      <c r="F4" s="205"/>
      <c r="G4" s="205"/>
      <c r="H4" s="205"/>
      <c r="I4" s="205" t="s">
        <v>173</v>
      </c>
      <c r="J4" s="205" t="s">
        <v>64</v>
      </c>
      <c r="K4" s="205"/>
      <c r="L4" s="205"/>
    </row>
    <row r="5" spans="1:15" ht="31.5" x14ac:dyDescent="0.25">
      <c r="A5" s="205" t="s">
        <v>174</v>
      </c>
      <c r="B5" s="205" t="s">
        <v>174</v>
      </c>
      <c r="C5" s="205" t="s">
        <v>174</v>
      </c>
      <c r="D5" s="205" t="s">
        <v>174</v>
      </c>
      <c r="E5" s="205" t="s">
        <v>174</v>
      </c>
      <c r="F5" s="205"/>
      <c r="G5" s="205"/>
      <c r="H5" s="205"/>
      <c r="I5" s="205" t="s">
        <v>174</v>
      </c>
      <c r="J5" s="192" t="s">
        <v>192</v>
      </c>
      <c r="K5" s="192" t="s">
        <v>193</v>
      </c>
      <c r="L5" s="192" t="s">
        <v>194</v>
      </c>
    </row>
    <row r="6" spans="1:15" x14ac:dyDescent="0.25">
      <c r="A6" s="99">
        <v>1</v>
      </c>
      <c r="B6" s="3">
        <v>2</v>
      </c>
      <c r="C6" s="3">
        <v>3</v>
      </c>
      <c r="D6" s="3">
        <v>4</v>
      </c>
      <c r="E6" s="3">
        <v>5</v>
      </c>
      <c r="F6" s="87">
        <v>6</v>
      </c>
      <c r="G6" s="3">
        <v>7</v>
      </c>
      <c r="H6" s="50">
        <v>8</v>
      </c>
      <c r="I6" s="50">
        <v>9</v>
      </c>
      <c r="J6" s="50">
        <v>10</v>
      </c>
      <c r="K6" s="50">
        <v>11</v>
      </c>
      <c r="L6" s="50">
        <v>12</v>
      </c>
    </row>
    <row r="7" spans="1:15" s="17" customFormat="1" x14ac:dyDescent="0.25">
      <c r="A7" s="81" t="s">
        <v>21</v>
      </c>
      <c r="B7" s="56"/>
      <c r="C7" s="56"/>
      <c r="D7" s="56"/>
      <c r="E7" s="56"/>
      <c r="F7" s="82"/>
      <c r="G7" s="100"/>
      <c r="H7" s="61"/>
      <c r="I7" s="61"/>
      <c r="J7" s="62">
        <f>J8</f>
        <v>1833.3809999999999</v>
      </c>
      <c r="K7" s="62">
        <f t="shared" ref="K7" si="0">K8</f>
        <v>1797.6819999999998</v>
      </c>
      <c r="L7" s="86">
        <f t="shared" ref="L7:L70" si="1">K7/J7*100</f>
        <v>98.052832444538254</v>
      </c>
      <c r="M7" s="185"/>
      <c r="N7" s="185"/>
      <c r="O7" s="185"/>
    </row>
    <row r="8" spans="1:15" ht="31.5" x14ac:dyDescent="0.25">
      <c r="A8" s="81" t="s">
        <v>152</v>
      </c>
      <c r="B8" s="56">
        <v>911</v>
      </c>
      <c r="C8" s="101"/>
      <c r="D8" s="101"/>
      <c r="E8" s="3"/>
      <c r="F8" s="3"/>
      <c r="G8" s="3"/>
      <c r="H8" s="3"/>
      <c r="I8" s="102"/>
      <c r="J8" s="62">
        <f>J9+J47+J56+J63+J76+J83</f>
        <v>1833.3809999999999</v>
      </c>
      <c r="K8" s="62">
        <f>K9+K47+K56+K63+K76+K83</f>
        <v>1797.6819999999998</v>
      </c>
      <c r="L8" s="86">
        <f t="shared" si="1"/>
        <v>98.052832444538254</v>
      </c>
    </row>
    <row r="9" spans="1:15" x14ac:dyDescent="0.25">
      <c r="A9" s="81" t="s">
        <v>14</v>
      </c>
      <c r="B9" s="56">
        <v>911</v>
      </c>
      <c r="C9" s="56" t="s">
        <v>15</v>
      </c>
      <c r="D9" s="56"/>
      <c r="E9" s="59"/>
      <c r="F9" s="59"/>
      <c r="G9" s="59"/>
      <c r="H9" s="59"/>
      <c r="I9" s="82"/>
      <c r="J9" s="62">
        <f>J10+J19+J41</f>
        <v>1179.643</v>
      </c>
      <c r="K9" s="62">
        <f>K10+K19+K41</f>
        <v>1173.682</v>
      </c>
      <c r="L9" s="86">
        <f t="shared" si="1"/>
        <v>99.494677627044794</v>
      </c>
    </row>
    <row r="10" spans="1:15" ht="31.5" x14ac:dyDescent="0.25">
      <c r="A10" s="70" t="s">
        <v>31</v>
      </c>
      <c r="B10" s="56">
        <v>911</v>
      </c>
      <c r="C10" s="59" t="s">
        <v>15</v>
      </c>
      <c r="D10" s="59" t="s">
        <v>26</v>
      </c>
      <c r="E10" s="59"/>
      <c r="F10" s="59"/>
      <c r="G10" s="59"/>
      <c r="H10" s="59"/>
      <c r="I10" s="65"/>
      <c r="J10" s="83">
        <f>J11</f>
        <v>476.38</v>
      </c>
      <c r="K10" s="83">
        <f t="shared" ref="K10:K14" si="2">K11</f>
        <v>476.3</v>
      </c>
      <c r="L10" s="86">
        <f t="shared" si="1"/>
        <v>99.98320668373988</v>
      </c>
    </row>
    <row r="11" spans="1:15" x14ac:dyDescent="0.25">
      <c r="A11" s="63" t="s">
        <v>133</v>
      </c>
      <c r="B11" s="56">
        <v>911</v>
      </c>
      <c r="C11" s="3" t="s">
        <v>15</v>
      </c>
      <c r="D11" s="3" t="s">
        <v>26</v>
      </c>
      <c r="E11" s="3" t="s">
        <v>32</v>
      </c>
      <c r="F11" s="3"/>
      <c r="G11" s="3"/>
      <c r="H11" s="3"/>
      <c r="I11" s="51"/>
      <c r="J11" s="84">
        <f>J12</f>
        <v>476.38</v>
      </c>
      <c r="K11" s="84">
        <f t="shared" si="2"/>
        <v>476.3</v>
      </c>
      <c r="L11" s="86">
        <f t="shared" si="1"/>
        <v>99.98320668373988</v>
      </c>
    </row>
    <row r="12" spans="1:15" x14ac:dyDescent="0.25">
      <c r="A12" s="55" t="s">
        <v>131</v>
      </c>
      <c r="B12" s="56">
        <v>911</v>
      </c>
      <c r="C12" s="3" t="s">
        <v>15</v>
      </c>
      <c r="D12" s="3" t="s">
        <v>26</v>
      </c>
      <c r="E12" s="3">
        <v>65</v>
      </c>
      <c r="F12" s="3">
        <v>1</v>
      </c>
      <c r="G12" s="59"/>
      <c r="H12" s="59"/>
      <c r="I12" s="65"/>
      <c r="J12" s="84">
        <f>J13+J16</f>
        <v>476.38</v>
      </c>
      <c r="K12" s="84">
        <f>K13+K16</f>
        <v>476.3</v>
      </c>
      <c r="L12" s="86">
        <f t="shared" si="1"/>
        <v>99.98320668373988</v>
      </c>
    </row>
    <row r="13" spans="1:15" x14ac:dyDescent="0.25">
      <c r="A13" s="85" t="s">
        <v>112</v>
      </c>
      <c r="B13" s="56">
        <v>911</v>
      </c>
      <c r="C13" s="50" t="s">
        <v>15</v>
      </c>
      <c r="D13" s="50" t="s">
        <v>26</v>
      </c>
      <c r="E13" s="50" t="s">
        <v>32</v>
      </c>
      <c r="F13" s="50" t="s">
        <v>22</v>
      </c>
      <c r="G13" s="50" t="s">
        <v>34</v>
      </c>
      <c r="H13" s="50" t="s">
        <v>35</v>
      </c>
      <c r="I13" s="65"/>
      <c r="J13" s="84">
        <f>J14</f>
        <v>224.38</v>
      </c>
      <c r="K13" s="84">
        <f t="shared" si="2"/>
        <v>224.3</v>
      </c>
      <c r="L13" s="86">
        <f t="shared" si="1"/>
        <v>99.964346198413409</v>
      </c>
    </row>
    <row r="14" spans="1:15" ht="47.25" x14ac:dyDescent="0.25">
      <c r="A14" s="85" t="s">
        <v>103</v>
      </c>
      <c r="B14" s="56">
        <v>911</v>
      </c>
      <c r="C14" s="50" t="s">
        <v>15</v>
      </c>
      <c r="D14" s="50" t="s">
        <v>26</v>
      </c>
      <c r="E14" s="50" t="s">
        <v>32</v>
      </c>
      <c r="F14" s="50" t="s">
        <v>22</v>
      </c>
      <c r="G14" s="50" t="s">
        <v>34</v>
      </c>
      <c r="H14" s="50" t="s">
        <v>35</v>
      </c>
      <c r="I14" s="51" t="s">
        <v>105</v>
      </c>
      <c r="J14" s="84">
        <f>J15</f>
        <v>224.38</v>
      </c>
      <c r="K14" s="84">
        <f t="shared" si="2"/>
        <v>224.3</v>
      </c>
      <c r="L14" s="86">
        <f t="shared" si="1"/>
        <v>99.964346198413409</v>
      </c>
    </row>
    <row r="15" spans="1:15" ht="21" customHeight="1" x14ac:dyDescent="0.25">
      <c r="A15" s="85" t="s">
        <v>104</v>
      </c>
      <c r="B15" s="56">
        <v>911</v>
      </c>
      <c r="C15" s="50" t="s">
        <v>15</v>
      </c>
      <c r="D15" s="50" t="s">
        <v>26</v>
      </c>
      <c r="E15" s="50" t="s">
        <v>32</v>
      </c>
      <c r="F15" s="50" t="s">
        <v>22</v>
      </c>
      <c r="G15" s="50" t="s">
        <v>34</v>
      </c>
      <c r="H15" s="50" t="s">
        <v>35</v>
      </c>
      <c r="I15" s="51" t="s">
        <v>106</v>
      </c>
      <c r="J15" s="84">
        <f>258-3.52-30.1</f>
        <v>224.38</v>
      </c>
      <c r="K15" s="84">
        <v>224.3</v>
      </c>
      <c r="L15" s="86">
        <f t="shared" si="1"/>
        <v>99.964346198413409</v>
      </c>
    </row>
    <row r="16" spans="1:15" ht="36.75" customHeight="1" x14ac:dyDescent="0.25">
      <c r="A16" s="178" t="s">
        <v>183</v>
      </c>
      <c r="B16" s="56">
        <v>911</v>
      </c>
      <c r="C16" s="181" t="s">
        <v>15</v>
      </c>
      <c r="D16" s="181" t="s">
        <v>26</v>
      </c>
      <c r="E16" s="181" t="s">
        <v>32</v>
      </c>
      <c r="F16" s="181" t="s">
        <v>22</v>
      </c>
      <c r="G16" s="181" t="s">
        <v>34</v>
      </c>
      <c r="H16" s="181" t="s">
        <v>184</v>
      </c>
      <c r="I16" s="180"/>
      <c r="J16" s="84">
        <f>J17</f>
        <v>252</v>
      </c>
      <c r="K16" s="84">
        <f t="shared" ref="K16:K17" si="3">K17</f>
        <v>252</v>
      </c>
      <c r="L16" s="86">
        <f t="shared" si="1"/>
        <v>100</v>
      </c>
    </row>
    <row r="17" spans="1:15" ht="52.5" customHeight="1" x14ac:dyDescent="0.25">
      <c r="A17" s="183" t="s">
        <v>103</v>
      </c>
      <c r="B17" s="56">
        <v>911</v>
      </c>
      <c r="C17" s="181" t="s">
        <v>15</v>
      </c>
      <c r="D17" s="181" t="s">
        <v>26</v>
      </c>
      <c r="E17" s="181" t="s">
        <v>32</v>
      </c>
      <c r="F17" s="181" t="s">
        <v>22</v>
      </c>
      <c r="G17" s="181" t="s">
        <v>34</v>
      </c>
      <c r="H17" s="181" t="s">
        <v>184</v>
      </c>
      <c r="I17" s="180" t="s">
        <v>105</v>
      </c>
      <c r="J17" s="84">
        <f>J18</f>
        <v>252</v>
      </c>
      <c r="K17" s="84">
        <f t="shared" si="3"/>
        <v>252</v>
      </c>
      <c r="L17" s="86">
        <f t="shared" si="1"/>
        <v>100</v>
      </c>
    </row>
    <row r="18" spans="1:15" ht="21" customHeight="1" x14ac:dyDescent="0.25">
      <c r="A18" s="183" t="s">
        <v>104</v>
      </c>
      <c r="B18" s="56">
        <v>911</v>
      </c>
      <c r="C18" s="181" t="s">
        <v>15</v>
      </c>
      <c r="D18" s="181" t="s">
        <v>26</v>
      </c>
      <c r="E18" s="181" t="s">
        <v>32</v>
      </c>
      <c r="F18" s="181" t="s">
        <v>22</v>
      </c>
      <c r="G18" s="181" t="s">
        <v>34</v>
      </c>
      <c r="H18" s="181" t="s">
        <v>184</v>
      </c>
      <c r="I18" s="180" t="s">
        <v>106</v>
      </c>
      <c r="J18" s="84">
        <f>100+120+32</f>
        <v>252</v>
      </c>
      <c r="K18" s="84">
        <v>252</v>
      </c>
      <c r="L18" s="86">
        <f t="shared" si="1"/>
        <v>100</v>
      </c>
    </row>
    <row r="19" spans="1:15" ht="47.25" x14ac:dyDescent="0.25">
      <c r="A19" s="58" t="s">
        <v>65</v>
      </c>
      <c r="B19" s="56">
        <v>911</v>
      </c>
      <c r="C19" s="59" t="s">
        <v>15</v>
      </c>
      <c r="D19" s="59" t="s">
        <v>16</v>
      </c>
      <c r="E19" s="59"/>
      <c r="F19" s="59"/>
      <c r="G19" s="59"/>
      <c r="H19" s="59"/>
      <c r="I19" s="65"/>
      <c r="J19" s="83">
        <f>J20+J36</f>
        <v>702.26300000000003</v>
      </c>
      <c r="K19" s="83">
        <f>K20+K36</f>
        <v>697.38199999999995</v>
      </c>
      <c r="L19" s="86">
        <f t="shared" si="1"/>
        <v>99.304961246712395</v>
      </c>
    </row>
    <row r="20" spans="1:15" x14ac:dyDescent="0.25">
      <c r="A20" s="63" t="s">
        <v>133</v>
      </c>
      <c r="B20" s="56">
        <v>911</v>
      </c>
      <c r="C20" s="3" t="s">
        <v>15</v>
      </c>
      <c r="D20" s="3" t="s">
        <v>16</v>
      </c>
      <c r="E20" s="3" t="s">
        <v>32</v>
      </c>
      <c r="F20" s="3"/>
      <c r="G20" s="3"/>
      <c r="H20" s="3"/>
      <c r="I20" s="51"/>
      <c r="J20" s="84">
        <f>J21</f>
        <v>702.16300000000001</v>
      </c>
      <c r="K20" s="84">
        <f>K21</f>
        <v>697.28199999999993</v>
      </c>
      <c r="L20" s="86">
        <f t="shared" si="1"/>
        <v>99.304862261326775</v>
      </c>
    </row>
    <row r="21" spans="1:15" ht="18.600000000000001" customHeight="1" x14ac:dyDescent="0.25">
      <c r="A21" s="63" t="s">
        <v>134</v>
      </c>
      <c r="B21" s="56">
        <v>911</v>
      </c>
      <c r="C21" s="50" t="s">
        <v>15</v>
      </c>
      <c r="D21" s="50" t="s">
        <v>16</v>
      </c>
      <c r="E21" s="50" t="s">
        <v>32</v>
      </c>
      <c r="F21" s="50" t="s">
        <v>23</v>
      </c>
      <c r="G21" s="59"/>
      <c r="H21" s="59"/>
      <c r="I21" s="65"/>
      <c r="J21" s="84">
        <f>J23+J25+J31</f>
        <v>702.16300000000001</v>
      </c>
      <c r="K21" s="84">
        <f>K23+K25+K31</f>
        <v>697.28199999999993</v>
      </c>
      <c r="L21" s="86">
        <f t="shared" si="1"/>
        <v>99.304862261326775</v>
      </c>
    </row>
    <row r="22" spans="1:15" x14ac:dyDescent="0.25">
      <c r="A22" s="85" t="s">
        <v>36</v>
      </c>
      <c r="B22" s="56">
        <v>911</v>
      </c>
      <c r="C22" s="50" t="s">
        <v>15</v>
      </c>
      <c r="D22" s="50" t="s">
        <v>16</v>
      </c>
      <c r="E22" s="50" t="s">
        <v>32</v>
      </c>
      <c r="F22" s="50" t="s">
        <v>23</v>
      </c>
      <c r="G22" s="50" t="s">
        <v>34</v>
      </c>
      <c r="H22" s="50" t="s">
        <v>37</v>
      </c>
      <c r="I22" s="65"/>
      <c r="J22" s="84">
        <f t="shared" ref="J22:K23" si="4">J23</f>
        <v>309.38499999999999</v>
      </c>
      <c r="K22" s="84">
        <f t="shared" si="4"/>
        <v>309.39999999999998</v>
      </c>
      <c r="L22" s="86">
        <f t="shared" si="1"/>
        <v>100.00484832813486</v>
      </c>
    </row>
    <row r="23" spans="1:15" ht="38.25" customHeight="1" x14ac:dyDescent="0.25">
      <c r="A23" s="85" t="s">
        <v>103</v>
      </c>
      <c r="B23" s="56">
        <v>911</v>
      </c>
      <c r="C23" s="50" t="s">
        <v>15</v>
      </c>
      <c r="D23" s="50" t="s">
        <v>16</v>
      </c>
      <c r="E23" s="50" t="s">
        <v>32</v>
      </c>
      <c r="F23" s="50" t="s">
        <v>23</v>
      </c>
      <c r="G23" s="50" t="s">
        <v>34</v>
      </c>
      <c r="H23" s="50" t="s">
        <v>37</v>
      </c>
      <c r="I23" s="51" t="s">
        <v>105</v>
      </c>
      <c r="J23" s="84">
        <f t="shared" si="4"/>
        <v>309.38499999999999</v>
      </c>
      <c r="K23" s="84">
        <f t="shared" si="4"/>
        <v>309.39999999999998</v>
      </c>
      <c r="L23" s="86">
        <f t="shared" si="1"/>
        <v>100.00484832813486</v>
      </c>
    </row>
    <row r="24" spans="1:15" x14ac:dyDescent="0.25">
      <c r="A24" s="85" t="s">
        <v>104</v>
      </c>
      <c r="B24" s="56">
        <v>911</v>
      </c>
      <c r="C24" s="50" t="s">
        <v>15</v>
      </c>
      <c r="D24" s="50" t="s">
        <v>16</v>
      </c>
      <c r="E24" s="50" t="s">
        <v>32</v>
      </c>
      <c r="F24" s="50" t="s">
        <v>23</v>
      </c>
      <c r="G24" s="50" t="s">
        <v>34</v>
      </c>
      <c r="H24" s="50" t="s">
        <v>37</v>
      </c>
      <c r="I24" s="51" t="s">
        <v>106</v>
      </c>
      <c r="J24" s="84">
        <f>294.8+9+0.38+5.205</f>
        <v>309.38499999999999</v>
      </c>
      <c r="K24" s="84">
        <v>309.39999999999998</v>
      </c>
      <c r="L24" s="86">
        <f t="shared" si="1"/>
        <v>100.00484832813486</v>
      </c>
    </row>
    <row r="25" spans="1:15" x14ac:dyDescent="0.25">
      <c r="A25" s="55" t="s">
        <v>38</v>
      </c>
      <c r="B25" s="56">
        <v>911</v>
      </c>
      <c r="C25" s="50" t="s">
        <v>15</v>
      </c>
      <c r="D25" s="50" t="s">
        <v>16</v>
      </c>
      <c r="E25" s="50" t="s">
        <v>32</v>
      </c>
      <c r="F25" s="50" t="s">
        <v>23</v>
      </c>
      <c r="G25" s="50" t="s">
        <v>34</v>
      </c>
      <c r="H25" s="50" t="s">
        <v>39</v>
      </c>
      <c r="I25" s="51"/>
      <c r="J25" s="84">
        <f>J26+J28</f>
        <v>168.01599999999999</v>
      </c>
      <c r="K25" s="84">
        <f>K26+K28</f>
        <v>167.982</v>
      </c>
      <c r="L25" s="86">
        <f t="shared" si="1"/>
        <v>99.979763832016005</v>
      </c>
    </row>
    <row r="26" spans="1:15" ht="31.5" x14ac:dyDescent="0.25">
      <c r="A26" s="55" t="s">
        <v>99</v>
      </c>
      <c r="B26" s="56">
        <v>911</v>
      </c>
      <c r="C26" s="50" t="s">
        <v>15</v>
      </c>
      <c r="D26" s="50" t="s">
        <v>16</v>
      </c>
      <c r="E26" s="50" t="s">
        <v>32</v>
      </c>
      <c r="F26" s="50" t="s">
        <v>23</v>
      </c>
      <c r="G26" s="50" t="s">
        <v>34</v>
      </c>
      <c r="H26" s="50" t="s">
        <v>39</v>
      </c>
      <c r="I26" s="51" t="s">
        <v>101</v>
      </c>
      <c r="J26" s="84">
        <f t="shared" ref="J26:K26" si="5">J27</f>
        <v>158.43099999999998</v>
      </c>
      <c r="K26" s="84">
        <f t="shared" si="5"/>
        <v>158.4</v>
      </c>
      <c r="L26" s="86">
        <f t="shared" si="1"/>
        <v>99.980433122305627</v>
      </c>
    </row>
    <row r="27" spans="1:15" ht="31.5" x14ac:dyDescent="0.25">
      <c r="A27" s="55" t="s">
        <v>100</v>
      </c>
      <c r="B27" s="56">
        <v>911</v>
      </c>
      <c r="C27" s="50" t="s">
        <v>15</v>
      </c>
      <c r="D27" s="50" t="s">
        <v>16</v>
      </c>
      <c r="E27" s="50" t="s">
        <v>32</v>
      </c>
      <c r="F27" s="50" t="s">
        <v>23</v>
      </c>
      <c r="G27" s="50" t="s">
        <v>34</v>
      </c>
      <c r="H27" s="50" t="s">
        <v>39</v>
      </c>
      <c r="I27" s="3" t="s">
        <v>102</v>
      </c>
      <c r="J27" s="84">
        <f>75.1+83.331</f>
        <v>158.43099999999998</v>
      </c>
      <c r="K27" s="84">
        <v>158.4</v>
      </c>
      <c r="L27" s="86">
        <f t="shared" si="1"/>
        <v>99.980433122305627</v>
      </c>
    </row>
    <row r="28" spans="1:15" s="17" customFormat="1" x14ac:dyDescent="0.25">
      <c r="A28" s="54" t="s">
        <v>107</v>
      </c>
      <c r="B28" s="56">
        <v>911</v>
      </c>
      <c r="C28" s="3" t="s">
        <v>15</v>
      </c>
      <c r="D28" s="3" t="s">
        <v>16</v>
      </c>
      <c r="E28" s="50" t="s">
        <v>32</v>
      </c>
      <c r="F28" s="50" t="s">
        <v>23</v>
      </c>
      <c r="G28" s="50" t="s">
        <v>34</v>
      </c>
      <c r="H28" s="50" t="s">
        <v>39</v>
      </c>
      <c r="I28" s="87" t="s">
        <v>108</v>
      </c>
      <c r="J28" s="22">
        <f>J30+J29</f>
        <v>9.5849999999999991</v>
      </c>
      <c r="K28" s="22">
        <f>K30+K29</f>
        <v>9.5820000000000007</v>
      </c>
      <c r="L28" s="86">
        <f t="shared" si="1"/>
        <v>99.968701095461682</v>
      </c>
      <c r="M28" s="185"/>
      <c r="N28" s="185"/>
      <c r="O28" s="185"/>
    </row>
    <row r="29" spans="1:15" s="17" customFormat="1" x14ac:dyDescent="0.25">
      <c r="A29" s="54" t="s">
        <v>185</v>
      </c>
      <c r="B29" s="56">
        <v>911</v>
      </c>
      <c r="C29" s="3" t="s">
        <v>15</v>
      </c>
      <c r="D29" s="3" t="s">
        <v>16</v>
      </c>
      <c r="E29" s="50" t="s">
        <v>32</v>
      </c>
      <c r="F29" s="50" t="s">
        <v>23</v>
      </c>
      <c r="G29" s="50" t="s">
        <v>34</v>
      </c>
      <c r="H29" s="50" t="s">
        <v>39</v>
      </c>
      <c r="I29" s="87" t="s">
        <v>186</v>
      </c>
      <c r="J29" s="22">
        <v>1</v>
      </c>
      <c r="K29" s="22">
        <v>1</v>
      </c>
      <c r="L29" s="86">
        <f t="shared" si="1"/>
        <v>100</v>
      </c>
      <c r="M29" s="185"/>
      <c r="N29" s="185"/>
      <c r="O29" s="185"/>
    </row>
    <row r="30" spans="1:15" s="17" customFormat="1" x14ac:dyDescent="0.25">
      <c r="A30" s="54" t="s">
        <v>109</v>
      </c>
      <c r="B30" s="56">
        <v>911</v>
      </c>
      <c r="C30" s="3" t="s">
        <v>15</v>
      </c>
      <c r="D30" s="3" t="s">
        <v>16</v>
      </c>
      <c r="E30" s="3" t="s">
        <v>32</v>
      </c>
      <c r="F30" s="50" t="s">
        <v>23</v>
      </c>
      <c r="G30" s="50" t="s">
        <v>34</v>
      </c>
      <c r="H30" s="50" t="s">
        <v>39</v>
      </c>
      <c r="I30" s="87" t="s">
        <v>111</v>
      </c>
      <c r="J30" s="22">
        <f>30-10.616-1.01-9.789</f>
        <v>8.5849999999999991</v>
      </c>
      <c r="K30" s="22">
        <v>8.5820000000000007</v>
      </c>
      <c r="L30" s="86">
        <f t="shared" si="1"/>
        <v>99.965055329062338</v>
      </c>
      <c r="M30" s="185"/>
      <c r="N30" s="185"/>
      <c r="O30" s="185"/>
    </row>
    <row r="31" spans="1:15" s="17" customFormat="1" ht="47.25" x14ac:dyDescent="0.25">
      <c r="A31" s="178" t="s">
        <v>183</v>
      </c>
      <c r="B31" s="56">
        <v>911</v>
      </c>
      <c r="C31" s="179" t="s">
        <v>15</v>
      </c>
      <c r="D31" s="179" t="s">
        <v>16</v>
      </c>
      <c r="E31" s="180" t="s">
        <v>32</v>
      </c>
      <c r="F31" s="181" t="s">
        <v>23</v>
      </c>
      <c r="G31" s="181" t="s">
        <v>34</v>
      </c>
      <c r="H31" s="181" t="s">
        <v>184</v>
      </c>
      <c r="I31" s="182"/>
      <c r="J31" s="22">
        <f>J32+J34</f>
        <v>224.762</v>
      </c>
      <c r="K31" s="22">
        <f t="shared" ref="K31" si="6">K32+K34</f>
        <v>219.9</v>
      </c>
      <c r="L31" s="86">
        <f t="shared" si="1"/>
        <v>97.836822950498743</v>
      </c>
      <c r="M31" s="185"/>
      <c r="N31" s="185"/>
      <c r="O31" s="185"/>
    </row>
    <row r="32" spans="1:15" s="17" customFormat="1" ht="47.25" x14ac:dyDescent="0.25">
      <c r="A32" s="183" t="s">
        <v>103</v>
      </c>
      <c r="B32" s="56">
        <v>911</v>
      </c>
      <c r="C32" s="179" t="s">
        <v>15</v>
      </c>
      <c r="D32" s="179" t="s">
        <v>16</v>
      </c>
      <c r="E32" s="180" t="s">
        <v>32</v>
      </c>
      <c r="F32" s="181" t="s">
        <v>23</v>
      </c>
      <c r="G32" s="181" t="s">
        <v>34</v>
      </c>
      <c r="H32" s="181" t="s">
        <v>184</v>
      </c>
      <c r="I32" s="182" t="s">
        <v>105</v>
      </c>
      <c r="J32" s="22">
        <f>J33</f>
        <v>147.762</v>
      </c>
      <c r="K32" s="22">
        <f t="shared" ref="K32" si="7">K33</f>
        <v>147.80000000000001</v>
      </c>
      <c r="L32" s="86">
        <f t="shared" si="1"/>
        <v>100.02571703144245</v>
      </c>
      <c r="M32" s="185"/>
      <c r="N32" s="185"/>
      <c r="O32" s="185"/>
    </row>
    <row r="33" spans="1:15" s="17" customFormat="1" x14ac:dyDescent="0.25">
      <c r="A33" s="183" t="s">
        <v>104</v>
      </c>
      <c r="B33" s="56">
        <v>911</v>
      </c>
      <c r="C33" s="179" t="s">
        <v>15</v>
      </c>
      <c r="D33" s="179" t="s">
        <v>16</v>
      </c>
      <c r="E33" s="180" t="s">
        <v>32</v>
      </c>
      <c r="F33" s="181" t="s">
        <v>23</v>
      </c>
      <c r="G33" s="181" t="s">
        <v>34</v>
      </c>
      <c r="H33" s="181" t="s">
        <v>184</v>
      </c>
      <c r="I33" s="182" t="s">
        <v>106</v>
      </c>
      <c r="J33" s="22">
        <f>75.52+41.616+30.626</f>
        <v>147.762</v>
      </c>
      <c r="K33" s="22">
        <v>147.80000000000001</v>
      </c>
      <c r="L33" s="86">
        <f t="shared" si="1"/>
        <v>100.02571703144245</v>
      </c>
      <c r="M33" s="185"/>
      <c r="N33" s="185"/>
      <c r="O33" s="185"/>
    </row>
    <row r="34" spans="1:15" s="17" customFormat="1" ht="31.5" x14ac:dyDescent="0.25">
      <c r="A34" s="55" t="s">
        <v>99</v>
      </c>
      <c r="B34" s="56">
        <v>911</v>
      </c>
      <c r="C34" s="179" t="s">
        <v>15</v>
      </c>
      <c r="D34" s="179" t="s">
        <v>16</v>
      </c>
      <c r="E34" s="180" t="s">
        <v>32</v>
      </c>
      <c r="F34" s="181" t="s">
        <v>23</v>
      </c>
      <c r="G34" s="181" t="s">
        <v>34</v>
      </c>
      <c r="H34" s="181" t="s">
        <v>184</v>
      </c>
      <c r="I34" s="182" t="s">
        <v>101</v>
      </c>
      <c r="J34" s="22">
        <f>J35</f>
        <v>77</v>
      </c>
      <c r="K34" s="22">
        <f t="shared" ref="K34" si="8">K35</f>
        <v>72.099999999999994</v>
      </c>
      <c r="L34" s="86">
        <f t="shared" si="1"/>
        <v>93.636363636363626</v>
      </c>
      <c r="M34" s="185"/>
      <c r="N34" s="185"/>
      <c r="O34" s="185"/>
    </row>
    <row r="35" spans="1:15" s="17" customFormat="1" ht="31.5" x14ac:dyDescent="0.25">
      <c r="A35" s="55" t="s">
        <v>100</v>
      </c>
      <c r="B35" s="56">
        <v>911</v>
      </c>
      <c r="C35" s="179" t="s">
        <v>15</v>
      </c>
      <c r="D35" s="179" t="s">
        <v>16</v>
      </c>
      <c r="E35" s="180" t="s">
        <v>32</v>
      </c>
      <c r="F35" s="181" t="s">
        <v>23</v>
      </c>
      <c r="G35" s="181" t="s">
        <v>34</v>
      </c>
      <c r="H35" s="181" t="s">
        <v>184</v>
      </c>
      <c r="I35" s="182" t="s">
        <v>102</v>
      </c>
      <c r="J35" s="22">
        <v>77</v>
      </c>
      <c r="K35" s="22">
        <v>72.099999999999994</v>
      </c>
      <c r="L35" s="86">
        <f t="shared" si="1"/>
        <v>93.636363636363626</v>
      </c>
      <c r="M35" s="185"/>
      <c r="N35" s="185"/>
      <c r="O35" s="185"/>
    </row>
    <row r="36" spans="1:15" s="9" customFormat="1" ht="47.25" x14ac:dyDescent="0.25">
      <c r="A36" s="63" t="s">
        <v>158</v>
      </c>
      <c r="B36" s="56">
        <v>911</v>
      </c>
      <c r="C36" s="3" t="s">
        <v>15</v>
      </c>
      <c r="D36" s="3" t="s">
        <v>16</v>
      </c>
      <c r="E36" s="51">
        <v>89</v>
      </c>
      <c r="F36" s="50"/>
      <c r="G36" s="50"/>
      <c r="H36" s="50"/>
      <c r="I36" s="88"/>
      <c r="J36" s="84">
        <f>J37</f>
        <v>0.1</v>
      </c>
      <c r="K36" s="84">
        <f t="shared" ref="K36:K39" si="9">K37</f>
        <v>0.1</v>
      </c>
      <c r="L36" s="86">
        <f t="shared" si="1"/>
        <v>100</v>
      </c>
      <c r="M36" s="186"/>
      <c r="N36" s="186"/>
      <c r="O36" s="186"/>
    </row>
    <row r="37" spans="1:15" s="9" customFormat="1" ht="47.25" x14ac:dyDescent="0.25">
      <c r="A37" s="63" t="s">
        <v>159</v>
      </c>
      <c r="B37" s="56">
        <v>911</v>
      </c>
      <c r="C37" s="3" t="s">
        <v>15</v>
      </c>
      <c r="D37" s="3" t="s">
        <v>16</v>
      </c>
      <c r="E37" s="51">
        <v>89</v>
      </c>
      <c r="F37" s="50" t="s">
        <v>22</v>
      </c>
      <c r="G37" s="50"/>
      <c r="H37" s="50"/>
      <c r="I37" s="88"/>
      <c r="J37" s="84">
        <f>J38</f>
        <v>0.1</v>
      </c>
      <c r="K37" s="84">
        <f t="shared" si="9"/>
        <v>0.1</v>
      </c>
      <c r="L37" s="86">
        <f t="shared" si="1"/>
        <v>100</v>
      </c>
      <c r="M37" s="186"/>
      <c r="N37" s="186"/>
      <c r="O37" s="186"/>
    </row>
    <row r="38" spans="1:15" s="9" customFormat="1" ht="70.5" customHeight="1" x14ac:dyDescent="0.25">
      <c r="A38" s="89" t="s">
        <v>132</v>
      </c>
      <c r="B38" s="56">
        <v>911</v>
      </c>
      <c r="C38" s="3" t="s">
        <v>15</v>
      </c>
      <c r="D38" s="3" t="s">
        <v>16</v>
      </c>
      <c r="E38" s="51">
        <v>89</v>
      </c>
      <c r="F38" s="50" t="s">
        <v>22</v>
      </c>
      <c r="G38" s="50" t="s">
        <v>34</v>
      </c>
      <c r="H38" s="50" t="s">
        <v>41</v>
      </c>
      <c r="I38" s="88"/>
      <c r="J38" s="84">
        <f>J39</f>
        <v>0.1</v>
      </c>
      <c r="K38" s="84">
        <f t="shared" si="9"/>
        <v>0.1</v>
      </c>
      <c r="L38" s="86">
        <f t="shared" si="1"/>
        <v>100</v>
      </c>
      <c r="M38" s="186"/>
      <c r="N38" s="186"/>
      <c r="O38" s="186"/>
    </row>
    <row r="39" spans="1:15" s="9" customFormat="1" ht="18" customHeight="1" x14ac:dyDescent="0.25">
      <c r="A39" s="55" t="s">
        <v>99</v>
      </c>
      <c r="B39" s="56">
        <v>911</v>
      </c>
      <c r="C39" s="3" t="s">
        <v>15</v>
      </c>
      <c r="D39" s="3" t="s">
        <v>16</v>
      </c>
      <c r="E39" s="51" t="s">
        <v>46</v>
      </c>
      <c r="F39" s="50" t="s">
        <v>22</v>
      </c>
      <c r="G39" s="50" t="s">
        <v>34</v>
      </c>
      <c r="H39" s="50" t="s">
        <v>41</v>
      </c>
      <c r="I39" s="88" t="s">
        <v>101</v>
      </c>
      <c r="J39" s="84">
        <f>J40</f>
        <v>0.1</v>
      </c>
      <c r="K39" s="84">
        <f t="shared" si="9"/>
        <v>0.1</v>
      </c>
      <c r="L39" s="86">
        <f t="shared" si="1"/>
        <v>100</v>
      </c>
      <c r="M39" s="186"/>
      <c r="N39" s="186"/>
      <c r="O39" s="186"/>
    </row>
    <row r="40" spans="1:15" s="9" customFormat="1" ht="35.25" customHeight="1" x14ac:dyDescent="0.25">
      <c r="A40" s="55" t="s">
        <v>100</v>
      </c>
      <c r="B40" s="56">
        <v>911</v>
      </c>
      <c r="C40" s="3" t="s">
        <v>15</v>
      </c>
      <c r="D40" s="3" t="s">
        <v>16</v>
      </c>
      <c r="E40" s="51" t="s">
        <v>46</v>
      </c>
      <c r="F40" s="50" t="s">
        <v>22</v>
      </c>
      <c r="G40" s="50" t="s">
        <v>34</v>
      </c>
      <c r="H40" s="50" t="s">
        <v>41</v>
      </c>
      <c r="I40" s="88" t="s">
        <v>102</v>
      </c>
      <c r="J40" s="84">
        <v>0.1</v>
      </c>
      <c r="K40" s="84">
        <v>0.1</v>
      </c>
      <c r="L40" s="86">
        <f t="shared" si="1"/>
        <v>100</v>
      </c>
      <c r="M40" s="186"/>
      <c r="N40" s="186"/>
      <c r="O40" s="186"/>
    </row>
    <row r="41" spans="1:15" x14ac:dyDescent="0.25">
      <c r="A41" s="70" t="s">
        <v>42</v>
      </c>
      <c r="B41" s="56">
        <v>911</v>
      </c>
      <c r="C41" s="73" t="s">
        <v>15</v>
      </c>
      <c r="D41" s="73" t="s">
        <v>43</v>
      </c>
      <c r="E41" s="73"/>
      <c r="F41" s="60"/>
      <c r="G41" s="60"/>
      <c r="H41" s="74"/>
      <c r="I41" s="74"/>
      <c r="J41" s="83">
        <f>J42</f>
        <v>1</v>
      </c>
      <c r="K41" s="83">
        <f t="shared" ref="K41:K45" si="10">K42</f>
        <v>0</v>
      </c>
      <c r="L41" s="86">
        <f t="shared" si="1"/>
        <v>0</v>
      </c>
    </row>
    <row r="42" spans="1:15" ht="47.25" x14ac:dyDescent="0.25">
      <c r="A42" s="97" t="s">
        <v>158</v>
      </c>
      <c r="B42" s="56">
        <v>911</v>
      </c>
      <c r="C42" s="50" t="s">
        <v>15</v>
      </c>
      <c r="D42" s="50" t="s">
        <v>43</v>
      </c>
      <c r="E42" s="51">
        <v>89</v>
      </c>
      <c r="F42" s="50"/>
      <c r="G42" s="50"/>
      <c r="H42" s="75"/>
      <c r="I42" s="75"/>
      <c r="J42" s="84">
        <f>J43</f>
        <v>1</v>
      </c>
      <c r="K42" s="84">
        <f t="shared" si="10"/>
        <v>0</v>
      </c>
      <c r="L42" s="86">
        <f t="shared" si="1"/>
        <v>0</v>
      </c>
    </row>
    <row r="43" spans="1:15" ht="47.25" x14ac:dyDescent="0.25">
      <c r="A43" s="98" t="s">
        <v>159</v>
      </c>
      <c r="B43" s="56">
        <v>911</v>
      </c>
      <c r="C43" s="50" t="s">
        <v>15</v>
      </c>
      <c r="D43" s="50" t="s">
        <v>43</v>
      </c>
      <c r="E43" s="51">
        <v>89</v>
      </c>
      <c r="F43" s="50" t="s">
        <v>22</v>
      </c>
      <c r="G43" s="50"/>
      <c r="H43" s="75"/>
      <c r="I43" s="75"/>
      <c r="J43" s="84">
        <f>J44</f>
        <v>1</v>
      </c>
      <c r="K43" s="84">
        <f t="shared" si="10"/>
        <v>0</v>
      </c>
      <c r="L43" s="86">
        <f t="shared" si="1"/>
        <v>0</v>
      </c>
    </row>
    <row r="44" spans="1:15" ht="31.5" x14ac:dyDescent="0.25">
      <c r="A44" s="55" t="s">
        <v>160</v>
      </c>
      <c r="B44" s="56">
        <v>911</v>
      </c>
      <c r="C44" s="50" t="s">
        <v>15</v>
      </c>
      <c r="D44" s="50" t="s">
        <v>43</v>
      </c>
      <c r="E44" s="51">
        <v>89</v>
      </c>
      <c r="F44" s="50" t="s">
        <v>22</v>
      </c>
      <c r="G44" s="50" t="s">
        <v>34</v>
      </c>
      <c r="H44" s="50" t="s">
        <v>44</v>
      </c>
      <c r="I44" s="75"/>
      <c r="J44" s="84">
        <f>J45</f>
        <v>1</v>
      </c>
      <c r="K44" s="84">
        <f t="shared" si="10"/>
        <v>0</v>
      </c>
      <c r="L44" s="86">
        <f t="shared" si="1"/>
        <v>0</v>
      </c>
    </row>
    <row r="45" spans="1:15" x14ac:dyDescent="0.25">
      <c r="A45" s="54" t="s">
        <v>107</v>
      </c>
      <c r="B45" s="56">
        <v>911</v>
      </c>
      <c r="C45" s="50" t="s">
        <v>15</v>
      </c>
      <c r="D45" s="50" t="s">
        <v>43</v>
      </c>
      <c r="E45" s="51">
        <v>89</v>
      </c>
      <c r="F45" s="50" t="s">
        <v>22</v>
      </c>
      <c r="G45" s="50" t="s">
        <v>34</v>
      </c>
      <c r="H45" s="50" t="s">
        <v>44</v>
      </c>
      <c r="I45" s="75" t="s">
        <v>108</v>
      </c>
      <c r="J45" s="84">
        <f>J46</f>
        <v>1</v>
      </c>
      <c r="K45" s="84">
        <f t="shared" si="10"/>
        <v>0</v>
      </c>
      <c r="L45" s="86">
        <f t="shared" si="1"/>
        <v>0</v>
      </c>
    </row>
    <row r="46" spans="1:15" ht="17.25" customHeight="1" x14ac:dyDescent="0.25">
      <c r="A46" s="55" t="s">
        <v>45</v>
      </c>
      <c r="B46" s="56">
        <v>911</v>
      </c>
      <c r="C46" s="50" t="s">
        <v>15</v>
      </c>
      <c r="D46" s="50" t="s">
        <v>43</v>
      </c>
      <c r="E46" s="50" t="s">
        <v>46</v>
      </c>
      <c r="F46" s="50" t="s">
        <v>22</v>
      </c>
      <c r="G46" s="50" t="s">
        <v>34</v>
      </c>
      <c r="H46" s="50" t="s">
        <v>44</v>
      </c>
      <c r="I46" s="75" t="s">
        <v>47</v>
      </c>
      <c r="J46" s="84">
        <v>1</v>
      </c>
      <c r="K46" s="84">
        <v>0</v>
      </c>
      <c r="L46" s="86">
        <f t="shared" si="1"/>
        <v>0</v>
      </c>
    </row>
    <row r="47" spans="1:15" x14ac:dyDescent="0.25">
      <c r="A47" s="70" t="s">
        <v>48</v>
      </c>
      <c r="B47" s="56">
        <v>911</v>
      </c>
      <c r="C47" s="73" t="s">
        <v>26</v>
      </c>
      <c r="D47" s="73"/>
      <c r="E47" s="74"/>
      <c r="F47" s="73"/>
      <c r="G47" s="73"/>
      <c r="H47" s="73"/>
      <c r="I47" s="72"/>
      <c r="J47" s="83">
        <f>J48</f>
        <v>95.3</v>
      </c>
      <c r="K47" s="83">
        <f>K48</f>
        <v>95.3</v>
      </c>
      <c r="L47" s="86">
        <f t="shared" si="1"/>
        <v>100</v>
      </c>
    </row>
    <row r="48" spans="1:15" x14ac:dyDescent="0.25">
      <c r="A48" s="58" t="s">
        <v>49</v>
      </c>
      <c r="B48" s="56">
        <v>911</v>
      </c>
      <c r="C48" s="92" t="s">
        <v>26</v>
      </c>
      <c r="D48" s="92" t="s">
        <v>27</v>
      </c>
      <c r="E48" s="65"/>
      <c r="F48" s="59"/>
      <c r="G48" s="59"/>
      <c r="H48" s="59"/>
      <c r="I48" s="66"/>
      <c r="J48" s="83">
        <f>J51</f>
        <v>95.3</v>
      </c>
      <c r="K48" s="83">
        <f>K51</f>
        <v>95.3</v>
      </c>
      <c r="L48" s="86">
        <f t="shared" si="1"/>
        <v>100</v>
      </c>
    </row>
    <row r="49" spans="1:12" ht="47.25" x14ac:dyDescent="0.25">
      <c r="A49" s="97" t="s">
        <v>158</v>
      </c>
      <c r="B49" s="56">
        <v>911</v>
      </c>
      <c r="C49" s="87" t="s">
        <v>26</v>
      </c>
      <c r="D49" s="87" t="s">
        <v>27</v>
      </c>
      <c r="E49" s="3">
        <v>89</v>
      </c>
      <c r="F49" s="3"/>
      <c r="G49" s="3"/>
      <c r="H49" s="3"/>
      <c r="I49" s="49"/>
      <c r="J49" s="84">
        <f t="shared" ref="J49:K50" si="11">J50</f>
        <v>95.3</v>
      </c>
      <c r="K49" s="84">
        <f t="shared" si="11"/>
        <v>95.3</v>
      </c>
      <c r="L49" s="86">
        <f t="shared" si="1"/>
        <v>100</v>
      </c>
    </row>
    <row r="50" spans="1:12" ht="47.25" x14ac:dyDescent="0.25">
      <c r="A50" s="98" t="s">
        <v>159</v>
      </c>
      <c r="B50" s="56">
        <v>911</v>
      </c>
      <c r="C50" s="87" t="s">
        <v>26</v>
      </c>
      <c r="D50" s="87" t="s">
        <v>27</v>
      </c>
      <c r="E50" s="3">
        <v>89</v>
      </c>
      <c r="F50" s="3">
        <v>1</v>
      </c>
      <c r="G50" s="3"/>
      <c r="H50" s="3"/>
      <c r="I50" s="49"/>
      <c r="J50" s="84">
        <f t="shared" si="11"/>
        <v>95.3</v>
      </c>
      <c r="K50" s="84">
        <f t="shared" si="11"/>
        <v>95.3</v>
      </c>
      <c r="L50" s="86">
        <f t="shared" si="1"/>
        <v>100</v>
      </c>
    </row>
    <row r="51" spans="1:12" ht="31.5" x14ac:dyDescent="0.25">
      <c r="A51" s="93" t="s">
        <v>163</v>
      </c>
      <c r="B51" s="56">
        <v>911</v>
      </c>
      <c r="C51" s="87" t="s">
        <v>26</v>
      </c>
      <c r="D51" s="87" t="s">
        <v>27</v>
      </c>
      <c r="E51" s="94">
        <v>89</v>
      </c>
      <c r="F51" s="3">
        <v>1</v>
      </c>
      <c r="G51" s="3" t="s">
        <v>34</v>
      </c>
      <c r="H51" s="3">
        <v>51180</v>
      </c>
      <c r="I51" s="49"/>
      <c r="J51" s="20">
        <f>J52+J54</f>
        <v>95.3</v>
      </c>
      <c r="K51" s="20">
        <f>K52+K54</f>
        <v>95.3</v>
      </c>
      <c r="L51" s="86">
        <f t="shared" si="1"/>
        <v>100</v>
      </c>
    </row>
    <row r="52" spans="1:12" ht="47.25" x14ac:dyDescent="0.25">
      <c r="A52" s="85" t="s">
        <v>103</v>
      </c>
      <c r="B52" s="56">
        <v>911</v>
      </c>
      <c r="C52" s="87" t="s">
        <v>26</v>
      </c>
      <c r="D52" s="87" t="s">
        <v>27</v>
      </c>
      <c r="E52" s="94">
        <v>89</v>
      </c>
      <c r="F52" s="3">
        <v>1</v>
      </c>
      <c r="G52" s="3" t="s">
        <v>34</v>
      </c>
      <c r="H52" s="3" t="s">
        <v>50</v>
      </c>
      <c r="I52" s="49" t="s">
        <v>105</v>
      </c>
      <c r="J52" s="20">
        <f>J53</f>
        <v>91.3</v>
      </c>
      <c r="K52" s="20">
        <f>K53</f>
        <v>91.3</v>
      </c>
      <c r="L52" s="86">
        <f t="shared" si="1"/>
        <v>100</v>
      </c>
    </row>
    <row r="53" spans="1:12" x14ac:dyDescent="0.25">
      <c r="A53" s="85" t="s">
        <v>104</v>
      </c>
      <c r="B53" s="56">
        <v>911</v>
      </c>
      <c r="C53" s="87" t="s">
        <v>26</v>
      </c>
      <c r="D53" s="87" t="s">
        <v>27</v>
      </c>
      <c r="E53" s="94">
        <v>89</v>
      </c>
      <c r="F53" s="3">
        <v>1</v>
      </c>
      <c r="G53" s="3" t="s">
        <v>34</v>
      </c>
      <c r="H53" s="3" t="s">
        <v>50</v>
      </c>
      <c r="I53" s="49" t="s">
        <v>106</v>
      </c>
      <c r="J53" s="20">
        <f>85.8+5.5</f>
        <v>91.3</v>
      </c>
      <c r="K53" s="20">
        <v>91.3</v>
      </c>
      <c r="L53" s="86">
        <f t="shared" si="1"/>
        <v>100</v>
      </c>
    </row>
    <row r="54" spans="1:12" ht="18.75" customHeight="1" x14ac:dyDescent="0.25">
      <c r="A54" s="55" t="s">
        <v>99</v>
      </c>
      <c r="B54" s="56">
        <v>911</v>
      </c>
      <c r="C54" s="87" t="s">
        <v>26</v>
      </c>
      <c r="D54" s="87" t="s">
        <v>27</v>
      </c>
      <c r="E54" s="94">
        <v>89</v>
      </c>
      <c r="F54" s="3">
        <v>1</v>
      </c>
      <c r="G54" s="3" t="s">
        <v>34</v>
      </c>
      <c r="H54" s="3">
        <v>51180</v>
      </c>
      <c r="I54" s="49" t="s">
        <v>101</v>
      </c>
      <c r="J54" s="20">
        <f t="shared" ref="J54:K54" si="12">J55</f>
        <v>4</v>
      </c>
      <c r="K54" s="20">
        <f t="shared" si="12"/>
        <v>4</v>
      </c>
      <c r="L54" s="86">
        <f t="shared" si="1"/>
        <v>100</v>
      </c>
    </row>
    <row r="55" spans="1:12" ht="31.5" x14ac:dyDescent="0.25">
      <c r="A55" s="55" t="s">
        <v>100</v>
      </c>
      <c r="B55" s="56">
        <v>911</v>
      </c>
      <c r="C55" s="87" t="s">
        <v>26</v>
      </c>
      <c r="D55" s="87" t="s">
        <v>27</v>
      </c>
      <c r="E55" s="94">
        <v>89</v>
      </c>
      <c r="F55" s="3">
        <v>1</v>
      </c>
      <c r="G55" s="3" t="s">
        <v>34</v>
      </c>
      <c r="H55" s="3">
        <v>51180</v>
      </c>
      <c r="I55" s="49" t="s">
        <v>102</v>
      </c>
      <c r="J55" s="20">
        <v>4</v>
      </c>
      <c r="K55" s="20">
        <v>4</v>
      </c>
      <c r="L55" s="86">
        <f t="shared" si="1"/>
        <v>100</v>
      </c>
    </row>
    <row r="56" spans="1:12" x14ac:dyDescent="0.25">
      <c r="A56" s="58" t="s">
        <v>51</v>
      </c>
      <c r="B56" s="56">
        <v>911</v>
      </c>
      <c r="C56" s="92" t="s">
        <v>16</v>
      </c>
      <c r="D56" s="92"/>
      <c r="E56" s="59"/>
      <c r="F56" s="59"/>
      <c r="G56" s="59"/>
      <c r="H56" s="59"/>
      <c r="I56" s="59"/>
      <c r="J56" s="90">
        <f t="shared" ref="J56:K61" si="13">J57</f>
        <v>353.7</v>
      </c>
      <c r="K56" s="90">
        <f t="shared" si="13"/>
        <v>325.5</v>
      </c>
      <c r="L56" s="86">
        <f t="shared" si="1"/>
        <v>92.027141645462265</v>
      </c>
    </row>
    <row r="57" spans="1:12" x14ac:dyDescent="0.25">
      <c r="A57" s="58" t="s">
        <v>52</v>
      </c>
      <c r="B57" s="56">
        <v>911</v>
      </c>
      <c r="C57" s="59" t="s">
        <v>16</v>
      </c>
      <c r="D57" s="59" t="s">
        <v>28</v>
      </c>
      <c r="E57" s="95"/>
      <c r="F57" s="95"/>
      <c r="G57" s="95"/>
      <c r="H57" s="95"/>
      <c r="I57" s="59"/>
      <c r="J57" s="20">
        <f t="shared" si="13"/>
        <v>353.7</v>
      </c>
      <c r="K57" s="20">
        <f t="shared" si="13"/>
        <v>325.5</v>
      </c>
      <c r="L57" s="86">
        <f t="shared" si="1"/>
        <v>92.027141645462265</v>
      </c>
    </row>
    <row r="58" spans="1:12" ht="47.25" x14ac:dyDescent="0.25">
      <c r="A58" s="97" t="s">
        <v>158</v>
      </c>
      <c r="B58" s="56">
        <v>911</v>
      </c>
      <c r="C58" s="50" t="s">
        <v>16</v>
      </c>
      <c r="D58" s="50" t="s">
        <v>28</v>
      </c>
      <c r="E58" s="50" t="s">
        <v>46</v>
      </c>
      <c r="F58" s="50"/>
      <c r="G58" s="50"/>
      <c r="H58" s="50"/>
      <c r="I58" s="3"/>
      <c r="J58" s="20">
        <f>J60</f>
        <v>353.7</v>
      </c>
      <c r="K58" s="20">
        <f>K60</f>
        <v>325.5</v>
      </c>
      <c r="L58" s="86">
        <f t="shared" si="1"/>
        <v>92.027141645462265</v>
      </c>
    </row>
    <row r="59" spans="1:12" ht="47.25" x14ac:dyDescent="0.25">
      <c r="A59" s="98" t="s">
        <v>159</v>
      </c>
      <c r="B59" s="56">
        <v>911</v>
      </c>
      <c r="C59" s="50" t="s">
        <v>16</v>
      </c>
      <c r="D59" s="50" t="s">
        <v>28</v>
      </c>
      <c r="E59" s="50" t="s">
        <v>46</v>
      </c>
      <c r="F59" s="50" t="s">
        <v>22</v>
      </c>
      <c r="G59" s="50"/>
      <c r="H59" s="50"/>
      <c r="I59" s="3"/>
      <c r="J59" s="20"/>
      <c r="K59" s="20"/>
      <c r="L59" s="86" t="e">
        <f t="shared" si="1"/>
        <v>#DIV/0!</v>
      </c>
    </row>
    <row r="60" spans="1:12" ht="141.75" x14ac:dyDescent="0.25">
      <c r="A60" s="160" t="s">
        <v>165</v>
      </c>
      <c r="B60" s="56">
        <v>911</v>
      </c>
      <c r="C60" s="50" t="s">
        <v>16</v>
      </c>
      <c r="D60" s="50" t="s">
        <v>28</v>
      </c>
      <c r="E60" s="50" t="s">
        <v>46</v>
      </c>
      <c r="F60" s="50" t="s">
        <v>22</v>
      </c>
      <c r="G60" s="50" t="s">
        <v>34</v>
      </c>
      <c r="H60" s="50" t="s">
        <v>53</v>
      </c>
      <c r="I60" s="3"/>
      <c r="J60" s="20">
        <f t="shared" si="13"/>
        <v>353.7</v>
      </c>
      <c r="K60" s="20">
        <f t="shared" si="13"/>
        <v>325.5</v>
      </c>
      <c r="L60" s="86">
        <f t="shared" si="1"/>
        <v>92.027141645462265</v>
      </c>
    </row>
    <row r="61" spans="1:12" ht="18.75" customHeight="1" x14ac:dyDescent="0.25">
      <c r="A61" s="55" t="s">
        <v>99</v>
      </c>
      <c r="B61" s="56">
        <v>911</v>
      </c>
      <c r="C61" s="50" t="s">
        <v>16</v>
      </c>
      <c r="D61" s="50" t="s">
        <v>28</v>
      </c>
      <c r="E61" s="50" t="s">
        <v>46</v>
      </c>
      <c r="F61" s="50" t="s">
        <v>22</v>
      </c>
      <c r="G61" s="50" t="s">
        <v>34</v>
      </c>
      <c r="H61" s="50" t="s">
        <v>53</v>
      </c>
      <c r="I61" s="3" t="s">
        <v>101</v>
      </c>
      <c r="J61" s="20">
        <f t="shared" si="13"/>
        <v>353.7</v>
      </c>
      <c r="K61" s="20">
        <f t="shared" si="13"/>
        <v>325.5</v>
      </c>
      <c r="L61" s="86">
        <f t="shared" si="1"/>
        <v>92.027141645462265</v>
      </c>
    </row>
    <row r="62" spans="1:12" ht="33.75" customHeight="1" x14ac:dyDescent="0.25">
      <c r="A62" s="55" t="s">
        <v>100</v>
      </c>
      <c r="B62" s="56">
        <v>911</v>
      </c>
      <c r="C62" s="50" t="s">
        <v>16</v>
      </c>
      <c r="D62" s="50" t="s">
        <v>28</v>
      </c>
      <c r="E62" s="50" t="s">
        <v>46</v>
      </c>
      <c r="F62" s="50" t="s">
        <v>22</v>
      </c>
      <c r="G62" s="50" t="s">
        <v>34</v>
      </c>
      <c r="H62" s="50" t="s">
        <v>53</v>
      </c>
      <c r="I62" s="3" t="s">
        <v>102</v>
      </c>
      <c r="J62" s="20">
        <v>353.7</v>
      </c>
      <c r="K62" s="20">
        <v>325.5</v>
      </c>
      <c r="L62" s="86">
        <f t="shared" si="1"/>
        <v>92.027141645462265</v>
      </c>
    </row>
    <row r="63" spans="1:12" x14ac:dyDescent="0.25">
      <c r="A63" s="58" t="s">
        <v>19</v>
      </c>
      <c r="B63" s="56">
        <v>911</v>
      </c>
      <c r="C63" s="59" t="s">
        <v>18</v>
      </c>
      <c r="D63" s="59"/>
      <c r="E63" s="59"/>
      <c r="F63" s="59"/>
      <c r="G63" s="59"/>
      <c r="H63" s="21"/>
      <c r="I63" s="21"/>
      <c r="J63" s="62">
        <f>J64+J70</f>
        <v>133.63800000000001</v>
      </c>
      <c r="K63" s="62">
        <f>K64+K70</f>
        <v>133.60000000000002</v>
      </c>
      <c r="L63" s="86">
        <f t="shared" si="1"/>
        <v>99.971564974034351</v>
      </c>
    </row>
    <row r="64" spans="1:12" x14ac:dyDescent="0.25">
      <c r="A64" s="58" t="s">
        <v>54</v>
      </c>
      <c r="B64" s="56">
        <v>911</v>
      </c>
      <c r="C64" s="59" t="s">
        <v>18</v>
      </c>
      <c r="D64" s="59" t="s">
        <v>26</v>
      </c>
      <c r="E64" s="59"/>
      <c r="F64" s="59"/>
      <c r="G64" s="59"/>
      <c r="H64" s="61"/>
      <c r="I64" s="61"/>
      <c r="J64" s="62">
        <f>J65</f>
        <v>90.4</v>
      </c>
      <c r="K64" s="62">
        <f t="shared" ref="K64" si="14">K65</f>
        <v>90.4</v>
      </c>
      <c r="L64" s="86">
        <f t="shared" si="1"/>
        <v>100</v>
      </c>
    </row>
    <row r="65" spans="1:12" ht="47.25" x14ac:dyDescent="0.25">
      <c r="A65" s="97" t="s">
        <v>158</v>
      </c>
      <c r="B65" s="56">
        <v>911</v>
      </c>
      <c r="C65" s="3" t="s">
        <v>18</v>
      </c>
      <c r="D65" s="3" t="s">
        <v>26</v>
      </c>
      <c r="E65" s="3" t="s">
        <v>46</v>
      </c>
      <c r="F65" s="3"/>
      <c r="G65" s="3"/>
      <c r="H65" s="21"/>
      <c r="I65" s="21"/>
      <c r="J65" s="22">
        <f>J66</f>
        <v>90.4</v>
      </c>
      <c r="K65" s="22">
        <f t="shared" ref="K65" si="15">K66</f>
        <v>90.4</v>
      </c>
      <c r="L65" s="86">
        <f t="shared" si="1"/>
        <v>100</v>
      </c>
    </row>
    <row r="66" spans="1:12" ht="47.25" x14ac:dyDescent="0.25">
      <c r="A66" s="98" t="s">
        <v>159</v>
      </c>
      <c r="B66" s="56">
        <v>911</v>
      </c>
      <c r="C66" s="3" t="s">
        <v>18</v>
      </c>
      <c r="D66" s="3" t="s">
        <v>26</v>
      </c>
      <c r="E66" s="3" t="s">
        <v>46</v>
      </c>
      <c r="F66" s="3" t="s">
        <v>22</v>
      </c>
      <c r="G66" s="3"/>
      <c r="H66" s="21"/>
      <c r="I66" s="21"/>
      <c r="J66" s="22">
        <f>J67</f>
        <v>90.4</v>
      </c>
      <c r="K66" s="22">
        <f t="shared" ref="K66" si="16">K67</f>
        <v>90.4</v>
      </c>
      <c r="L66" s="86">
        <f t="shared" si="1"/>
        <v>100</v>
      </c>
    </row>
    <row r="67" spans="1:12" ht="49.15" customHeight="1" x14ac:dyDescent="0.25">
      <c r="A67" s="91" t="s">
        <v>164</v>
      </c>
      <c r="B67" s="56">
        <v>911</v>
      </c>
      <c r="C67" s="3" t="s">
        <v>18</v>
      </c>
      <c r="D67" s="3" t="s">
        <v>26</v>
      </c>
      <c r="E67" s="3">
        <v>89</v>
      </c>
      <c r="F67" s="3">
        <v>1</v>
      </c>
      <c r="G67" s="3" t="s">
        <v>34</v>
      </c>
      <c r="H67" s="3" t="s">
        <v>55</v>
      </c>
      <c r="I67" s="49"/>
      <c r="J67" s="22">
        <f t="shared" ref="J67:K68" si="17">J68</f>
        <v>90.4</v>
      </c>
      <c r="K67" s="22">
        <f t="shared" si="17"/>
        <v>90.4</v>
      </c>
      <c r="L67" s="86">
        <f t="shared" si="1"/>
        <v>100</v>
      </c>
    </row>
    <row r="68" spans="1:12" ht="19.5" customHeight="1" x14ac:dyDescent="0.25">
      <c r="A68" s="55" t="s">
        <v>99</v>
      </c>
      <c r="B68" s="56">
        <v>911</v>
      </c>
      <c r="C68" s="3" t="s">
        <v>18</v>
      </c>
      <c r="D68" s="3" t="s">
        <v>26</v>
      </c>
      <c r="E68" s="3">
        <v>89</v>
      </c>
      <c r="F68" s="3">
        <v>1</v>
      </c>
      <c r="G68" s="3" t="s">
        <v>34</v>
      </c>
      <c r="H68" s="3" t="s">
        <v>55</v>
      </c>
      <c r="I68" s="49" t="s">
        <v>101</v>
      </c>
      <c r="J68" s="22">
        <f t="shared" si="17"/>
        <v>90.4</v>
      </c>
      <c r="K68" s="22">
        <f t="shared" si="17"/>
        <v>90.4</v>
      </c>
      <c r="L68" s="86">
        <f t="shared" si="1"/>
        <v>100</v>
      </c>
    </row>
    <row r="69" spans="1:12" ht="31.5" x14ac:dyDescent="0.25">
      <c r="A69" s="55" t="s">
        <v>100</v>
      </c>
      <c r="B69" s="56">
        <v>911</v>
      </c>
      <c r="C69" s="3" t="s">
        <v>18</v>
      </c>
      <c r="D69" s="3" t="s">
        <v>26</v>
      </c>
      <c r="E69" s="3">
        <v>89</v>
      </c>
      <c r="F69" s="3">
        <v>1</v>
      </c>
      <c r="G69" s="3" t="s">
        <v>34</v>
      </c>
      <c r="H69" s="3" t="s">
        <v>55</v>
      </c>
      <c r="I69" s="49" t="s">
        <v>102</v>
      </c>
      <c r="J69" s="22">
        <f>30.4+40+20</f>
        <v>90.4</v>
      </c>
      <c r="K69" s="22">
        <v>90.4</v>
      </c>
      <c r="L69" s="86">
        <f t="shared" si="1"/>
        <v>100</v>
      </c>
    </row>
    <row r="70" spans="1:12" x14ac:dyDescent="0.25">
      <c r="A70" s="58" t="s">
        <v>56</v>
      </c>
      <c r="B70" s="56">
        <v>911</v>
      </c>
      <c r="C70" s="59" t="s">
        <v>18</v>
      </c>
      <c r="D70" s="59" t="s">
        <v>27</v>
      </c>
      <c r="E70" s="59"/>
      <c r="F70" s="59"/>
      <c r="G70" s="60"/>
      <c r="H70" s="61"/>
      <c r="I70" s="61"/>
      <c r="J70" s="62">
        <f>J71</f>
        <v>43.238000000000007</v>
      </c>
      <c r="K70" s="62">
        <f>K71</f>
        <v>43.2</v>
      </c>
      <c r="L70" s="86">
        <f t="shared" si="1"/>
        <v>99.912114343864189</v>
      </c>
    </row>
    <row r="71" spans="1:12" ht="47.25" x14ac:dyDescent="0.25">
      <c r="A71" s="97" t="s">
        <v>158</v>
      </c>
      <c r="B71" s="56">
        <v>911</v>
      </c>
      <c r="C71" s="3" t="s">
        <v>18</v>
      </c>
      <c r="D71" s="3" t="s">
        <v>27</v>
      </c>
      <c r="E71" s="3" t="s">
        <v>46</v>
      </c>
      <c r="F71" s="3"/>
      <c r="G71" s="60"/>
      <c r="H71" s="21"/>
      <c r="I71" s="21"/>
      <c r="J71" s="22">
        <f>J72</f>
        <v>43.238000000000007</v>
      </c>
      <c r="K71" s="22">
        <f t="shared" ref="K71" si="18">K72</f>
        <v>43.2</v>
      </c>
      <c r="L71" s="86">
        <f t="shared" ref="L71:L88" si="19">K71/J71*100</f>
        <v>99.912114343864189</v>
      </c>
    </row>
    <row r="72" spans="1:12" ht="47.25" x14ac:dyDescent="0.25">
      <c r="A72" s="98" t="s">
        <v>159</v>
      </c>
      <c r="B72" s="56">
        <v>911</v>
      </c>
      <c r="C72" s="3" t="s">
        <v>18</v>
      </c>
      <c r="D72" s="3" t="s">
        <v>27</v>
      </c>
      <c r="E72" s="3" t="s">
        <v>46</v>
      </c>
      <c r="F72" s="57">
        <v>1</v>
      </c>
      <c r="G72" s="60"/>
      <c r="H72" s="21"/>
      <c r="I72" s="21"/>
      <c r="J72" s="22">
        <f>J73</f>
        <v>43.238000000000007</v>
      </c>
      <c r="K72" s="22">
        <f>K73</f>
        <v>43.2</v>
      </c>
      <c r="L72" s="86">
        <f t="shared" si="19"/>
        <v>99.912114343864189</v>
      </c>
    </row>
    <row r="73" spans="1:12" x14ac:dyDescent="0.25">
      <c r="A73" s="55" t="s">
        <v>57</v>
      </c>
      <c r="B73" s="56">
        <v>911</v>
      </c>
      <c r="C73" s="3" t="s">
        <v>18</v>
      </c>
      <c r="D73" s="3" t="s">
        <v>27</v>
      </c>
      <c r="E73" s="3" t="s">
        <v>46</v>
      </c>
      <c r="F73" s="57">
        <v>1</v>
      </c>
      <c r="G73" s="50" t="s">
        <v>34</v>
      </c>
      <c r="H73" s="57">
        <v>43010</v>
      </c>
      <c r="I73" s="21"/>
      <c r="J73" s="22">
        <f>J74</f>
        <v>43.238000000000007</v>
      </c>
      <c r="K73" s="22">
        <f t="shared" ref="K73" si="20">K74</f>
        <v>43.2</v>
      </c>
      <c r="L73" s="86">
        <f t="shared" si="19"/>
        <v>99.912114343864189</v>
      </c>
    </row>
    <row r="74" spans="1:12" ht="17.25" customHeight="1" x14ac:dyDescent="0.25">
      <c r="A74" s="55" t="s">
        <v>99</v>
      </c>
      <c r="B74" s="56">
        <v>911</v>
      </c>
      <c r="C74" s="3" t="s">
        <v>18</v>
      </c>
      <c r="D74" s="3" t="s">
        <v>27</v>
      </c>
      <c r="E74" s="3" t="s">
        <v>46</v>
      </c>
      <c r="F74" s="57">
        <v>1</v>
      </c>
      <c r="G74" s="50" t="s">
        <v>34</v>
      </c>
      <c r="H74" s="57">
        <v>43010</v>
      </c>
      <c r="I74" s="57">
        <v>200</v>
      </c>
      <c r="J74" s="22">
        <f>J75</f>
        <v>43.238000000000007</v>
      </c>
      <c r="K74" s="22">
        <f>K75</f>
        <v>43.2</v>
      </c>
      <c r="L74" s="86">
        <f t="shared" si="19"/>
        <v>99.912114343864189</v>
      </c>
    </row>
    <row r="75" spans="1:12" ht="31.5" x14ac:dyDescent="0.25">
      <c r="A75" s="55" t="s">
        <v>100</v>
      </c>
      <c r="B75" s="56">
        <v>911</v>
      </c>
      <c r="C75" s="3" t="s">
        <v>18</v>
      </c>
      <c r="D75" s="3" t="s">
        <v>27</v>
      </c>
      <c r="E75" s="3" t="s">
        <v>46</v>
      </c>
      <c r="F75" s="57">
        <v>1</v>
      </c>
      <c r="G75" s="50" t="s">
        <v>34</v>
      </c>
      <c r="H75" s="57">
        <v>43010</v>
      </c>
      <c r="I75" s="57">
        <v>240</v>
      </c>
      <c r="J75" s="22">
        <f>26.1+10.8+6.338</f>
        <v>43.238000000000007</v>
      </c>
      <c r="K75" s="22">
        <v>43.2</v>
      </c>
      <c r="L75" s="86">
        <f t="shared" si="19"/>
        <v>99.912114343864189</v>
      </c>
    </row>
    <row r="76" spans="1:12" x14ac:dyDescent="0.25">
      <c r="A76" s="58" t="s">
        <v>58</v>
      </c>
      <c r="B76" s="56">
        <v>911</v>
      </c>
      <c r="C76" s="59" t="s">
        <v>29</v>
      </c>
      <c r="D76" s="59"/>
      <c r="E76" s="65"/>
      <c r="F76" s="59"/>
      <c r="G76" s="59"/>
      <c r="H76" s="59"/>
      <c r="I76" s="66"/>
      <c r="J76" s="83">
        <f>J77</f>
        <v>69.599999999999994</v>
      </c>
      <c r="K76" s="83">
        <f t="shared" ref="J76:K81" si="21">K77</f>
        <v>69.599999999999994</v>
      </c>
      <c r="L76" s="86">
        <f t="shared" si="19"/>
        <v>100</v>
      </c>
    </row>
    <row r="77" spans="1:12" x14ac:dyDescent="0.25">
      <c r="A77" s="67" t="s">
        <v>25</v>
      </c>
      <c r="B77" s="56">
        <v>911</v>
      </c>
      <c r="C77" s="59" t="s">
        <v>29</v>
      </c>
      <c r="D77" s="59" t="s">
        <v>15</v>
      </c>
      <c r="E77" s="66"/>
      <c r="F77" s="59"/>
      <c r="G77" s="59"/>
      <c r="H77" s="59"/>
      <c r="I77" s="66"/>
      <c r="J77" s="83">
        <f t="shared" si="21"/>
        <v>69.599999999999994</v>
      </c>
      <c r="K77" s="83">
        <f t="shared" si="21"/>
        <v>69.599999999999994</v>
      </c>
      <c r="L77" s="86">
        <f t="shared" si="19"/>
        <v>100</v>
      </c>
    </row>
    <row r="78" spans="1:12" ht="47.25" x14ac:dyDescent="0.25">
      <c r="A78" s="97" t="s">
        <v>158</v>
      </c>
      <c r="B78" s="56">
        <v>911</v>
      </c>
      <c r="C78" s="3" t="s">
        <v>29</v>
      </c>
      <c r="D78" s="3" t="s">
        <v>15</v>
      </c>
      <c r="E78" s="3">
        <v>89</v>
      </c>
      <c r="F78" s="3"/>
      <c r="G78" s="3"/>
      <c r="H78" s="3"/>
      <c r="I78" s="49"/>
      <c r="J78" s="84">
        <f t="shared" si="21"/>
        <v>69.599999999999994</v>
      </c>
      <c r="K78" s="84">
        <f t="shared" si="21"/>
        <v>69.599999999999994</v>
      </c>
      <c r="L78" s="86">
        <f t="shared" si="19"/>
        <v>100</v>
      </c>
    </row>
    <row r="79" spans="1:12" ht="47.25" x14ac:dyDescent="0.25">
      <c r="A79" s="98" t="s">
        <v>159</v>
      </c>
      <c r="B79" s="56">
        <v>911</v>
      </c>
      <c r="C79" s="3" t="s">
        <v>29</v>
      </c>
      <c r="D79" s="3" t="s">
        <v>15</v>
      </c>
      <c r="E79" s="3">
        <v>89</v>
      </c>
      <c r="F79" s="3">
        <v>1</v>
      </c>
      <c r="G79" s="3"/>
      <c r="H79" s="3"/>
      <c r="I79" s="49"/>
      <c r="J79" s="84">
        <f t="shared" si="21"/>
        <v>69.599999999999994</v>
      </c>
      <c r="K79" s="84">
        <f t="shared" si="21"/>
        <v>69.599999999999994</v>
      </c>
      <c r="L79" s="86">
        <f t="shared" si="19"/>
        <v>100</v>
      </c>
    </row>
    <row r="80" spans="1:12" x14ac:dyDescent="0.25">
      <c r="A80" s="63" t="s">
        <v>94</v>
      </c>
      <c r="B80" s="56">
        <v>911</v>
      </c>
      <c r="C80" s="68" t="s">
        <v>29</v>
      </c>
      <c r="D80" s="68" t="s">
        <v>15</v>
      </c>
      <c r="E80" s="69">
        <v>89</v>
      </c>
      <c r="F80" s="50">
        <v>1</v>
      </c>
      <c r="G80" s="50" t="s">
        <v>34</v>
      </c>
      <c r="H80" s="50" t="s">
        <v>60</v>
      </c>
      <c r="I80" s="69"/>
      <c r="J80" s="84">
        <f t="shared" si="21"/>
        <v>69.599999999999994</v>
      </c>
      <c r="K80" s="84">
        <f t="shared" si="21"/>
        <v>69.599999999999994</v>
      </c>
      <c r="L80" s="86">
        <f t="shared" si="19"/>
        <v>100</v>
      </c>
    </row>
    <row r="81" spans="1:12" x14ac:dyDescent="0.25">
      <c r="A81" s="63" t="s">
        <v>95</v>
      </c>
      <c r="B81" s="56">
        <v>911</v>
      </c>
      <c r="C81" s="68" t="s">
        <v>29</v>
      </c>
      <c r="D81" s="68" t="s">
        <v>15</v>
      </c>
      <c r="E81" s="69">
        <v>89</v>
      </c>
      <c r="F81" s="50">
        <v>1</v>
      </c>
      <c r="G81" s="50" t="s">
        <v>34</v>
      </c>
      <c r="H81" s="50" t="s">
        <v>60</v>
      </c>
      <c r="I81" s="69" t="s">
        <v>97</v>
      </c>
      <c r="J81" s="84">
        <f t="shared" si="21"/>
        <v>69.599999999999994</v>
      </c>
      <c r="K81" s="84">
        <f t="shared" si="21"/>
        <v>69.599999999999994</v>
      </c>
      <c r="L81" s="86">
        <f t="shared" si="19"/>
        <v>100</v>
      </c>
    </row>
    <row r="82" spans="1:12" x14ac:dyDescent="0.25">
      <c r="A82" s="63" t="s">
        <v>96</v>
      </c>
      <c r="B82" s="56">
        <v>911</v>
      </c>
      <c r="C82" s="68" t="s">
        <v>29</v>
      </c>
      <c r="D82" s="68" t="s">
        <v>15</v>
      </c>
      <c r="E82" s="69">
        <v>89</v>
      </c>
      <c r="F82" s="50">
        <v>1</v>
      </c>
      <c r="G82" s="50" t="s">
        <v>34</v>
      </c>
      <c r="H82" s="50" t="s">
        <v>60</v>
      </c>
      <c r="I82" s="69" t="s">
        <v>98</v>
      </c>
      <c r="J82" s="84">
        <v>69.599999999999994</v>
      </c>
      <c r="K82" s="84">
        <f>69.6</f>
        <v>69.599999999999994</v>
      </c>
      <c r="L82" s="86">
        <f t="shared" si="19"/>
        <v>100</v>
      </c>
    </row>
    <row r="83" spans="1:12" x14ac:dyDescent="0.25">
      <c r="A83" s="70" t="s">
        <v>17</v>
      </c>
      <c r="B83" s="56">
        <v>911</v>
      </c>
      <c r="C83" s="71" t="s">
        <v>30</v>
      </c>
      <c r="D83" s="71"/>
      <c r="E83" s="72"/>
      <c r="F83" s="73"/>
      <c r="G83" s="73"/>
      <c r="H83" s="73"/>
      <c r="I83" s="72"/>
      <c r="J83" s="83">
        <f t="shared" ref="J83:K88" si="22">J84</f>
        <v>1.5</v>
      </c>
      <c r="K83" s="83">
        <f t="shared" si="22"/>
        <v>0</v>
      </c>
      <c r="L83" s="86">
        <f t="shared" si="19"/>
        <v>0</v>
      </c>
    </row>
    <row r="84" spans="1:12" x14ac:dyDescent="0.25">
      <c r="A84" s="70" t="s">
        <v>61</v>
      </c>
      <c r="B84" s="56">
        <v>911</v>
      </c>
      <c r="C84" s="73">
        <v>13</v>
      </c>
      <c r="D84" s="73" t="s">
        <v>15</v>
      </c>
      <c r="E84" s="74"/>
      <c r="F84" s="73"/>
      <c r="G84" s="73"/>
      <c r="H84" s="73"/>
      <c r="I84" s="72"/>
      <c r="J84" s="83">
        <f t="shared" si="22"/>
        <v>1.5</v>
      </c>
      <c r="K84" s="83">
        <f t="shared" si="22"/>
        <v>0</v>
      </c>
      <c r="L84" s="86">
        <f t="shared" si="19"/>
        <v>0</v>
      </c>
    </row>
    <row r="85" spans="1:12" ht="47.25" x14ac:dyDescent="0.25">
      <c r="A85" s="97" t="s">
        <v>158</v>
      </c>
      <c r="B85" s="56">
        <v>911</v>
      </c>
      <c r="C85" s="50" t="s">
        <v>30</v>
      </c>
      <c r="D85" s="50" t="s">
        <v>15</v>
      </c>
      <c r="E85" s="3">
        <v>89</v>
      </c>
      <c r="F85" s="3"/>
      <c r="G85" s="50"/>
      <c r="H85" s="50"/>
      <c r="I85" s="69"/>
      <c r="J85" s="84">
        <f t="shared" si="22"/>
        <v>1.5</v>
      </c>
      <c r="K85" s="84">
        <f t="shared" si="22"/>
        <v>0</v>
      </c>
      <c r="L85" s="86">
        <f t="shared" si="19"/>
        <v>0</v>
      </c>
    </row>
    <row r="86" spans="1:12" ht="47.25" x14ac:dyDescent="0.25">
      <c r="A86" s="98" t="s">
        <v>159</v>
      </c>
      <c r="B86" s="56">
        <v>911</v>
      </c>
      <c r="C86" s="50" t="s">
        <v>30</v>
      </c>
      <c r="D86" s="50" t="s">
        <v>15</v>
      </c>
      <c r="E86" s="3">
        <v>89</v>
      </c>
      <c r="F86" s="3">
        <v>1</v>
      </c>
      <c r="G86" s="50"/>
      <c r="H86" s="50"/>
      <c r="I86" s="69"/>
      <c r="J86" s="84">
        <f t="shared" si="22"/>
        <v>1.5</v>
      </c>
      <c r="K86" s="84">
        <f t="shared" si="22"/>
        <v>0</v>
      </c>
      <c r="L86" s="86">
        <f t="shared" si="19"/>
        <v>0</v>
      </c>
    </row>
    <row r="87" spans="1:12" x14ac:dyDescent="0.25">
      <c r="A87" s="55" t="s">
        <v>62</v>
      </c>
      <c r="B87" s="56">
        <v>911</v>
      </c>
      <c r="C87" s="50">
        <v>13</v>
      </c>
      <c r="D87" s="50" t="s">
        <v>15</v>
      </c>
      <c r="E87" s="75">
        <v>89</v>
      </c>
      <c r="F87" s="50">
        <v>1</v>
      </c>
      <c r="G87" s="50" t="s">
        <v>34</v>
      </c>
      <c r="H87" s="50">
        <v>41240</v>
      </c>
      <c r="I87" s="69"/>
      <c r="J87" s="86">
        <f t="shared" si="22"/>
        <v>1.5</v>
      </c>
      <c r="K87" s="86">
        <f t="shared" si="22"/>
        <v>0</v>
      </c>
      <c r="L87" s="86">
        <f t="shared" si="19"/>
        <v>0</v>
      </c>
    </row>
    <row r="88" spans="1:12" x14ac:dyDescent="0.25">
      <c r="A88" s="55" t="s">
        <v>92</v>
      </c>
      <c r="B88" s="56">
        <v>911</v>
      </c>
      <c r="C88" s="50">
        <v>13</v>
      </c>
      <c r="D88" s="50" t="s">
        <v>15</v>
      </c>
      <c r="E88" s="75">
        <v>89</v>
      </c>
      <c r="F88" s="50">
        <v>1</v>
      </c>
      <c r="G88" s="50" t="s">
        <v>34</v>
      </c>
      <c r="H88" s="50" t="s">
        <v>67</v>
      </c>
      <c r="I88" s="69" t="s">
        <v>93</v>
      </c>
      <c r="J88" s="86">
        <f t="shared" si="22"/>
        <v>1.5</v>
      </c>
      <c r="K88" s="86">
        <f t="shared" si="22"/>
        <v>0</v>
      </c>
      <c r="L88" s="86">
        <f t="shared" si="19"/>
        <v>0</v>
      </c>
    </row>
    <row r="89" spans="1:12" x14ac:dyDescent="0.25">
      <c r="A89" s="54" t="s">
        <v>63</v>
      </c>
      <c r="B89" s="56">
        <v>911</v>
      </c>
      <c r="C89" s="50">
        <v>13</v>
      </c>
      <c r="D89" s="50" t="s">
        <v>15</v>
      </c>
      <c r="E89" s="75">
        <v>89</v>
      </c>
      <c r="F89" s="50">
        <v>1</v>
      </c>
      <c r="G89" s="50" t="s">
        <v>34</v>
      </c>
      <c r="H89" s="50">
        <v>41240</v>
      </c>
      <c r="I89" s="69">
        <v>730</v>
      </c>
      <c r="J89" s="86">
        <v>1.5</v>
      </c>
      <c r="K89" s="86">
        <v>0</v>
      </c>
      <c r="L89" s="86">
        <f>K89/J89*100</f>
        <v>0</v>
      </c>
    </row>
  </sheetData>
  <autoFilter ref="A6:L89"/>
  <mergeCells count="9">
    <mergeCell ref="J1:L1"/>
    <mergeCell ref="E4:H5"/>
    <mergeCell ref="A2:L2"/>
    <mergeCell ref="J4:L4"/>
    <mergeCell ref="A4:A5"/>
    <mergeCell ref="B4:B5"/>
    <mergeCell ref="C4:C5"/>
    <mergeCell ref="D4:D5"/>
    <mergeCell ref="I4:I5"/>
  </mergeCells>
  <phoneticPr fontId="6" type="noConversion"/>
  <conditionalFormatting sqref="G41">
    <cfRule type="expression" dxfId="62" priority="75" stopIfTrue="1">
      <formula>$C41=""</formula>
    </cfRule>
    <cfRule type="expression" dxfId="61" priority="76" stopIfTrue="1">
      <formula>$D41&lt;&gt;""</formula>
    </cfRule>
  </conditionalFormatting>
  <conditionalFormatting sqref="A41">
    <cfRule type="expression" dxfId="60" priority="72" stopIfTrue="1">
      <formula>$F41=""</formula>
    </cfRule>
    <cfRule type="expression" dxfId="59" priority="73" stopIfTrue="1">
      <formula>#REF!&lt;&gt;""</formula>
    </cfRule>
    <cfRule type="expression" dxfId="58" priority="74" stopIfTrue="1">
      <formula>AND($G41="",$F41&lt;&gt;"")</formula>
    </cfRule>
  </conditionalFormatting>
  <conditionalFormatting sqref="F41">
    <cfRule type="expression" dxfId="57" priority="70" stopIfTrue="1">
      <formula>$C41=""</formula>
    </cfRule>
    <cfRule type="expression" dxfId="56" priority="71" stopIfTrue="1">
      <formula>$D41&lt;&gt;""</formula>
    </cfRule>
  </conditionalFormatting>
  <conditionalFormatting sqref="F70:F71">
    <cfRule type="expression" dxfId="55" priority="57" stopIfTrue="1">
      <formula>$C70=""</formula>
    </cfRule>
    <cfRule type="expression" dxfId="54" priority="58" stopIfTrue="1">
      <formula>$D70&lt;&gt;""</formula>
    </cfRule>
  </conditionalFormatting>
  <conditionalFormatting sqref="G70:G72">
    <cfRule type="expression" dxfId="53" priority="55" stopIfTrue="1">
      <formula>$C70=""</formula>
    </cfRule>
    <cfRule type="expression" dxfId="52" priority="56" stopIfTrue="1">
      <formula>$D70&lt;&gt;""</formula>
    </cfRule>
  </conditionalFormatting>
  <conditionalFormatting sqref="A73">
    <cfRule type="expression" dxfId="51" priority="52" stopIfTrue="1">
      <formula>$F73=""</formula>
    </cfRule>
    <cfRule type="expression" dxfId="50" priority="54" stopIfTrue="1">
      <formula>AND($G73="",$F73&lt;&gt;"")</formula>
    </cfRule>
  </conditionalFormatting>
  <conditionalFormatting sqref="F70:F71">
    <cfRule type="expression" dxfId="49" priority="34" stopIfTrue="1">
      <formula>$C70=""</formula>
    </cfRule>
    <cfRule type="expression" dxfId="48" priority="35" stopIfTrue="1">
      <formula>$D70&lt;&gt;""</formula>
    </cfRule>
  </conditionalFormatting>
  <conditionalFormatting sqref="G70:G72">
    <cfRule type="expression" dxfId="47" priority="32" stopIfTrue="1">
      <formula>$C70=""</formula>
    </cfRule>
    <cfRule type="expression" dxfId="46" priority="33" stopIfTrue="1">
      <formula>$D70&lt;&gt;""</formula>
    </cfRule>
  </conditionalFormatting>
  <conditionalFormatting sqref="A41">
    <cfRule type="expression" dxfId="45" priority="29" stopIfTrue="1">
      <formula>$F41=""</formula>
    </cfRule>
    <cfRule type="expression" dxfId="44" priority="30" stopIfTrue="1">
      <formula>#REF!&lt;&gt;""</formula>
    </cfRule>
    <cfRule type="expression" dxfId="43" priority="31" stopIfTrue="1">
      <formula>AND($G41="",$F41&lt;&gt;"")</formula>
    </cfRule>
  </conditionalFormatting>
  <conditionalFormatting sqref="G41">
    <cfRule type="expression" dxfId="42" priority="27" stopIfTrue="1">
      <formula>$C41=""</formula>
    </cfRule>
    <cfRule type="expression" dxfId="41" priority="28" stopIfTrue="1">
      <formula>$D41&lt;&gt;""</formula>
    </cfRule>
  </conditionalFormatting>
  <conditionalFormatting sqref="F41">
    <cfRule type="expression" dxfId="40" priority="25" stopIfTrue="1">
      <formula>$C41=""</formula>
    </cfRule>
    <cfRule type="expression" dxfId="39" priority="26" stopIfTrue="1">
      <formula>$D41&lt;&gt;""</formula>
    </cfRule>
  </conditionalFormatting>
  <conditionalFormatting sqref="A38">
    <cfRule type="expression" dxfId="38" priority="1" stopIfTrue="1">
      <formula>$F38=""</formula>
    </cfRule>
    <cfRule type="expression" dxfId="37" priority="2" stopIfTrue="1">
      <formula>#REF!&lt;&gt;""</formula>
    </cfRule>
    <cfRule type="expression" dxfId="36" priority="3" stopIfTrue="1">
      <formula>AND($G38="",$F38&lt;&gt;"")</formula>
    </cfRule>
  </conditionalFormatting>
  <pageMargins left="0.78740157480314965" right="0.78740157480314965" top="0.51181102362204722" bottom="0.39370078740157483" header="0.51181102362204722" footer="0.51181102362204722"/>
  <pageSetup paperSize="9" scale="45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3" stopIfTrue="1" id="{30FC685B-AB8A-45B6-9B61-F294FB9198A3}">
            <xm:f>'\Решения сессии\Глушково\[Приложение для сельских поселений - добавка СЭП.xls]Лист1'!#REF!&lt;&gt;""</xm:f>
            <x14:dxf>
              <font>
                <b val="0"/>
                <i/>
                <condense val="0"/>
                <extend val="0"/>
              </font>
            </x14:dxf>
          </x14:cfRule>
          <xm:sqref>A73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L88"/>
  <sheetViews>
    <sheetView view="pageBreakPreview" zoomScaleNormal="75" zoomScaleSheetLayoutView="100" workbookViewId="0">
      <selection activeCell="I1" sqref="I1:K1"/>
    </sheetView>
  </sheetViews>
  <sheetFormatPr defaultColWidth="8.5703125" defaultRowHeight="15.75" x14ac:dyDescent="0.2"/>
  <cols>
    <col min="1" max="1" width="73.5703125" style="10" customWidth="1"/>
    <col min="2" max="2" width="6.7109375" style="1" customWidth="1"/>
    <col min="3" max="3" width="6.28515625" style="1" customWidth="1"/>
    <col min="4" max="4" width="6.5703125" style="1" customWidth="1"/>
    <col min="5" max="5" width="5.140625" style="1" customWidth="1"/>
    <col min="6" max="6" width="6" style="1" customWidth="1"/>
    <col min="7" max="7" width="10" style="1" customWidth="1"/>
    <col min="8" max="8" width="6" style="1" customWidth="1"/>
    <col min="9" max="9" width="16.28515625" style="1" customWidth="1"/>
    <col min="10" max="10" width="15" style="8" customWidth="1"/>
    <col min="11" max="11" width="13.5703125" style="8" customWidth="1"/>
    <col min="12" max="12" width="61.85546875" style="11" customWidth="1"/>
    <col min="13" max="13" width="11" style="8" customWidth="1"/>
    <col min="14" max="16384" width="8.5703125" style="8"/>
  </cols>
  <sheetData>
    <row r="1" spans="1:12" ht="129" customHeight="1" x14ac:dyDescent="0.25">
      <c r="A1" s="122"/>
      <c r="B1" s="126"/>
      <c r="C1" s="126"/>
      <c r="D1" s="126"/>
      <c r="E1" s="126"/>
      <c r="F1" s="126"/>
      <c r="G1" s="126"/>
      <c r="H1" s="126"/>
      <c r="I1" s="197" t="s">
        <v>199</v>
      </c>
      <c r="J1" s="197"/>
      <c r="K1" s="197"/>
    </row>
    <row r="2" spans="1:12" ht="78.75" customHeight="1" x14ac:dyDescent="0.2">
      <c r="A2" s="206" t="s">
        <v>196</v>
      </c>
      <c r="B2" s="206"/>
      <c r="C2" s="206"/>
      <c r="D2" s="206"/>
      <c r="E2" s="206"/>
      <c r="F2" s="206"/>
      <c r="G2" s="206"/>
      <c r="H2" s="206"/>
      <c r="I2" s="206"/>
      <c r="J2" s="206"/>
      <c r="K2" s="206"/>
    </row>
    <row r="3" spans="1:12" ht="18" customHeight="1" x14ac:dyDescent="0.2">
      <c r="A3" s="167"/>
      <c r="B3" s="167"/>
      <c r="C3" s="167"/>
      <c r="D3" s="167"/>
      <c r="E3" s="167"/>
      <c r="F3" s="167"/>
      <c r="G3" s="167"/>
      <c r="H3" s="167"/>
      <c r="I3" s="167"/>
      <c r="J3" s="167"/>
      <c r="K3" s="168" t="s">
        <v>176</v>
      </c>
    </row>
    <row r="4" spans="1:12" ht="21" customHeight="1" x14ac:dyDescent="0.2">
      <c r="A4" s="205" t="s">
        <v>11</v>
      </c>
      <c r="B4" s="205" t="s">
        <v>12</v>
      </c>
      <c r="C4" s="205" t="s">
        <v>171</v>
      </c>
      <c r="D4" s="205" t="s">
        <v>172</v>
      </c>
      <c r="E4" s="205"/>
      <c r="F4" s="205"/>
      <c r="G4" s="205"/>
      <c r="H4" s="205" t="s">
        <v>173</v>
      </c>
      <c r="I4" s="205" t="s">
        <v>64</v>
      </c>
      <c r="J4" s="205"/>
      <c r="K4" s="205"/>
    </row>
    <row r="5" spans="1:12" ht="33.75" customHeight="1" x14ac:dyDescent="0.2">
      <c r="A5" s="205" t="s">
        <v>174</v>
      </c>
      <c r="B5" s="205" t="s">
        <v>174</v>
      </c>
      <c r="C5" s="205" t="s">
        <v>174</v>
      </c>
      <c r="D5" s="205" t="s">
        <v>174</v>
      </c>
      <c r="E5" s="205"/>
      <c r="F5" s="205"/>
      <c r="G5" s="205"/>
      <c r="H5" s="205" t="s">
        <v>174</v>
      </c>
      <c r="I5" s="192" t="s">
        <v>192</v>
      </c>
      <c r="J5" s="192" t="s">
        <v>193</v>
      </c>
      <c r="K5" s="192" t="s">
        <v>194</v>
      </c>
    </row>
    <row r="6" spans="1:12" ht="14.25" customHeight="1" x14ac:dyDescent="0.2">
      <c r="A6" s="77">
        <v>1</v>
      </c>
      <c r="B6" s="77">
        <v>2</v>
      </c>
      <c r="C6" s="77">
        <v>3</v>
      </c>
      <c r="D6" s="77">
        <v>4</v>
      </c>
      <c r="E6" s="77">
        <v>5</v>
      </c>
      <c r="F6" s="77">
        <v>6</v>
      </c>
      <c r="G6" s="77">
        <v>7</v>
      </c>
      <c r="H6" s="77">
        <v>8</v>
      </c>
      <c r="I6" s="76">
        <v>9</v>
      </c>
      <c r="J6" s="76">
        <v>10</v>
      </c>
      <c r="K6" s="76">
        <v>11</v>
      </c>
    </row>
    <row r="7" spans="1:12" ht="18" customHeight="1" x14ac:dyDescent="0.25">
      <c r="A7" s="78" t="s">
        <v>21</v>
      </c>
      <c r="B7" s="79"/>
      <c r="C7" s="79"/>
      <c r="D7" s="79"/>
      <c r="E7" s="79"/>
      <c r="F7" s="79"/>
      <c r="G7" s="79"/>
      <c r="H7" s="79"/>
      <c r="I7" s="80">
        <f>I8+I46+I55+I62+I75+I82</f>
        <v>1833.3809999999999</v>
      </c>
      <c r="J7" s="80">
        <f>J8+J46+J55+J62+J75+J82</f>
        <v>1797.6819999999998</v>
      </c>
      <c r="K7" s="84">
        <f t="shared" ref="K7:K13" si="0">J7/I7*100</f>
        <v>98.052832444538254</v>
      </c>
    </row>
    <row r="8" spans="1:12" ht="18" customHeight="1" x14ac:dyDescent="0.25">
      <c r="A8" s="81" t="s">
        <v>14</v>
      </c>
      <c r="B8" s="56" t="s">
        <v>15</v>
      </c>
      <c r="C8" s="56"/>
      <c r="D8" s="59"/>
      <c r="E8" s="59"/>
      <c r="F8" s="59"/>
      <c r="G8" s="59"/>
      <c r="H8" s="82"/>
      <c r="I8" s="83">
        <f>I9+I18+I40</f>
        <v>1179.643</v>
      </c>
      <c r="J8" s="83">
        <f>J9+J18+J40</f>
        <v>1173.682</v>
      </c>
      <c r="K8" s="84">
        <f t="shared" si="0"/>
        <v>99.494677627044794</v>
      </c>
    </row>
    <row r="9" spans="1:12" s="13" customFormat="1" ht="31.5" x14ac:dyDescent="0.25">
      <c r="A9" s="70" t="s">
        <v>31</v>
      </c>
      <c r="B9" s="59" t="s">
        <v>15</v>
      </c>
      <c r="C9" s="59" t="s">
        <v>26</v>
      </c>
      <c r="D9" s="59"/>
      <c r="E9" s="59"/>
      <c r="F9" s="59"/>
      <c r="G9" s="59"/>
      <c r="H9" s="65"/>
      <c r="I9" s="83">
        <f t="shared" ref="I9:J13" si="1">I10</f>
        <v>476.38</v>
      </c>
      <c r="J9" s="83">
        <f t="shared" si="1"/>
        <v>476.3</v>
      </c>
      <c r="K9" s="84">
        <f t="shared" si="0"/>
        <v>99.98320668373988</v>
      </c>
      <c r="L9" s="12"/>
    </row>
    <row r="10" spans="1:12" s="15" customFormat="1" x14ac:dyDescent="0.25">
      <c r="A10" s="63" t="s">
        <v>133</v>
      </c>
      <c r="B10" s="3" t="s">
        <v>15</v>
      </c>
      <c r="C10" s="3" t="s">
        <v>26</v>
      </c>
      <c r="D10" s="3" t="s">
        <v>32</v>
      </c>
      <c r="E10" s="3"/>
      <c r="F10" s="3"/>
      <c r="G10" s="3"/>
      <c r="H10" s="51"/>
      <c r="I10" s="84">
        <f t="shared" si="1"/>
        <v>476.38</v>
      </c>
      <c r="J10" s="84">
        <f t="shared" si="1"/>
        <v>476.3</v>
      </c>
      <c r="K10" s="84">
        <f t="shared" si="0"/>
        <v>99.98320668373988</v>
      </c>
      <c r="L10" s="14"/>
    </row>
    <row r="11" spans="1:12" s="15" customFormat="1" x14ac:dyDescent="0.25">
      <c r="A11" s="55" t="s">
        <v>131</v>
      </c>
      <c r="B11" s="3" t="s">
        <v>15</v>
      </c>
      <c r="C11" s="3" t="s">
        <v>26</v>
      </c>
      <c r="D11" s="3">
        <v>65</v>
      </c>
      <c r="E11" s="3">
        <v>1</v>
      </c>
      <c r="F11" s="59"/>
      <c r="G11" s="59"/>
      <c r="H11" s="65"/>
      <c r="I11" s="84">
        <f>I12+I15</f>
        <v>476.38</v>
      </c>
      <c r="J11" s="84">
        <f>J12+J15</f>
        <v>476.3</v>
      </c>
      <c r="K11" s="84">
        <f t="shared" si="0"/>
        <v>99.98320668373988</v>
      </c>
      <c r="L11" s="14"/>
    </row>
    <row r="12" spans="1:12" s="15" customFormat="1" x14ac:dyDescent="0.25">
      <c r="A12" s="85" t="s">
        <v>112</v>
      </c>
      <c r="B12" s="50" t="s">
        <v>15</v>
      </c>
      <c r="C12" s="50" t="s">
        <v>26</v>
      </c>
      <c r="D12" s="50" t="s">
        <v>32</v>
      </c>
      <c r="E12" s="50" t="s">
        <v>22</v>
      </c>
      <c r="F12" s="50" t="s">
        <v>34</v>
      </c>
      <c r="G12" s="50" t="s">
        <v>35</v>
      </c>
      <c r="H12" s="65"/>
      <c r="I12" s="84">
        <f t="shared" si="1"/>
        <v>224.38</v>
      </c>
      <c r="J12" s="84">
        <f t="shared" si="1"/>
        <v>224.3</v>
      </c>
      <c r="K12" s="84">
        <f t="shared" si="0"/>
        <v>99.964346198413409</v>
      </c>
      <c r="L12" s="14"/>
    </row>
    <row r="13" spans="1:12" s="15" customFormat="1" ht="63" x14ac:dyDescent="0.25">
      <c r="A13" s="85" t="s">
        <v>103</v>
      </c>
      <c r="B13" s="50" t="s">
        <v>15</v>
      </c>
      <c r="C13" s="50" t="s">
        <v>26</v>
      </c>
      <c r="D13" s="50" t="s">
        <v>32</v>
      </c>
      <c r="E13" s="50" t="s">
        <v>22</v>
      </c>
      <c r="F13" s="50" t="s">
        <v>34</v>
      </c>
      <c r="G13" s="50" t="s">
        <v>35</v>
      </c>
      <c r="H13" s="51" t="s">
        <v>105</v>
      </c>
      <c r="I13" s="84">
        <f t="shared" si="1"/>
        <v>224.38</v>
      </c>
      <c r="J13" s="84">
        <f t="shared" si="1"/>
        <v>224.3</v>
      </c>
      <c r="K13" s="84">
        <f t="shared" si="0"/>
        <v>99.964346198413409</v>
      </c>
      <c r="L13" s="14"/>
    </row>
    <row r="14" spans="1:12" ht="36" customHeight="1" x14ac:dyDescent="0.25">
      <c r="A14" s="85" t="s">
        <v>104</v>
      </c>
      <c r="B14" s="50" t="s">
        <v>15</v>
      </c>
      <c r="C14" s="50" t="s">
        <v>26</v>
      </c>
      <c r="D14" s="50" t="s">
        <v>32</v>
      </c>
      <c r="E14" s="50" t="s">
        <v>22</v>
      </c>
      <c r="F14" s="50" t="s">
        <v>34</v>
      </c>
      <c r="G14" s="50" t="s">
        <v>35</v>
      </c>
      <c r="H14" s="51" t="s">
        <v>106</v>
      </c>
      <c r="I14" s="84">
        <f>'Прил 2'!J15</f>
        <v>224.38</v>
      </c>
      <c r="J14" s="84">
        <f>'Прил 2'!K15</f>
        <v>224.3</v>
      </c>
      <c r="K14" s="84">
        <f>J14/I14*100</f>
        <v>99.964346198413409</v>
      </c>
    </row>
    <row r="15" spans="1:12" ht="36" customHeight="1" x14ac:dyDescent="0.25">
      <c r="A15" s="178" t="s">
        <v>183</v>
      </c>
      <c r="B15" s="181" t="s">
        <v>15</v>
      </c>
      <c r="C15" s="181" t="s">
        <v>26</v>
      </c>
      <c r="D15" s="181" t="s">
        <v>32</v>
      </c>
      <c r="E15" s="181" t="s">
        <v>22</v>
      </c>
      <c r="F15" s="181" t="s">
        <v>34</v>
      </c>
      <c r="G15" s="181" t="s">
        <v>184</v>
      </c>
      <c r="H15" s="180"/>
      <c r="I15" s="84">
        <f>I16</f>
        <v>252</v>
      </c>
      <c r="J15" s="84">
        <f t="shared" ref="J15:J16" si="2">J16</f>
        <v>252</v>
      </c>
      <c r="K15" s="84">
        <f t="shared" ref="K15:K78" si="3">J15/I15*100</f>
        <v>100</v>
      </c>
    </row>
    <row r="16" spans="1:12" ht="36" customHeight="1" x14ac:dyDescent="0.25">
      <c r="A16" s="183" t="s">
        <v>103</v>
      </c>
      <c r="B16" s="181" t="s">
        <v>15</v>
      </c>
      <c r="C16" s="181" t="s">
        <v>26</v>
      </c>
      <c r="D16" s="181" t="s">
        <v>32</v>
      </c>
      <c r="E16" s="181" t="s">
        <v>22</v>
      </c>
      <c r="F16" s="181" t="s">
        <v>34</v>
      </c>
      <c r="G16" s="181" t="s">
        <v>184</v>
      </c>
      <c r="H16" s="180" t="s">
        <v>105</v>
      </c>
      <c r="I16" s="84">
        <f>I17</f>
        <v>252</v>
      </c>
      <c r="J16" s="84">
        <f t="shared" si="2"/>
        <v>252</v>
      </c>
      <c r="K16" s="84">
        <f t="shared" si="3"/>
        <v>100</v>
      </c>
    </row>
    <row r="17" spans="1:12" ht="36" customHeight="1" x14ac:dyDescent="0.25">
      <c r="A17" s="183" t="s">
        <v>104</v>
      </c>
      <c r="B17" s="181" t="s">
        <v>15</v>
      </c>
      <c r="C17" s="181" t="s">
        <v>26</v>
      </c>
      <c r="D17" s="181" t="s">
        <v>32</v>
      </c>
      <c r="E17" s="181" t="s">
        <v>22</v>
      </c>
      <c r="F17" s="181" t="s">
        <v>34</v>
      </c>
      <c r="G17" s="181" t="s">
        <v>184</v>
      </c>
      <c r="H17" s="180" t="s">
        <v>106</v>
      </c>
      <c r="I17" s="84">
        <f>'Прил 2'!J18</f>
        <v>252</v>
      </c>
      <c r="J17" s="84">
        <f>'Прил 2'!K18</f>
        <v>252</v>
      </c>
      <c r="K17" s="84">
        <f t="shared" si="3"/>
        <v>100</v>
      </c>
    </row>
    <row r="18" spans="1:12" ht="47.25" x14ac:dyDescent="0.25">
      <c r="A18" s="58" t="s">
        <v>65</v>
      </c>
      <c r="B18" s="59" t="s">
        <v>15</v>
      </c>
      <c r="C18" s="59" t="s">
        <v>16</v>
      </c>
      <c r="D18" s="59"/>
      <c r="E18" s="59"/>
      <c r="F18" s="59"/>
      <c r="G18" s="59"/>
      <c r="H18" s="65"/>
      <c r="I18" s="83">
        <f>I19+I35</f>
        <v>702.26300000000003</v>
      </c>
      <c r="J18" s="83">
        <f>J19+J35</f>
        <v>697.38199999999995</v>
      </c>
      <c r="K18" s="84">
        <f t="shared" si="3"/>
        <v>99.304961246712395</v>
      </c>
    </row>
    <row r="19" spans="1:12" x14ac:dyDescent="0.25">
      <c r="A19" s="63" t="s">
        <v>133</v>
      </c>
      <c r="B19" s="3" t="s">
        <v>15</v>
      </c>
      <c r="C19" s="3" t="s">
        <v>16</v>
      </c>
      <c r="D19" s="3" t="s">
        <v>32</v>
      </c>
      <c r="E19" s="3"/>
      <c r="F19" s="3"/>
      <c r="G19" s="3"/>
      <c r="H19" s="51"/>
      <c r="I19" s="84">
        <f>I20</f>
        <v>702.16300000000001</v>
      </c>
      <c r="J19" s="84">
        <f>J20</f>
        <v>697.28199999999993</v>
      </c>
      <c r="K19" s="84">
        <f t="shared" si="3"/>
        <v>99.304862261326775</v>
      </c>
      <c r="L19" s="14"/>
    </row>
    <row r="20" spans="1:12" ht="31.5" x14ac:dyDescent="0.25">
      <c r="A20" s="63" t="s">
        <v>134</v>
      </c>
      <c r="B20" s="50" t="s">
        <v>15</v>
      </c>
      <c r="C20" s="50" t="s">
        <v>16</v>
      </c>
      <c r="D20" s="50" t="s">
        <v>32</v>
      </c>
      <c r="E20" s="50" t="s">
        <v>23</v>
      </c>
      <c r="F20" s="59"/>
      <c r="G20" s="59"/>
      <c r="H20" s="65"/>
      <c r="I20" s="84">
        <f>I21+I24+I30</f>
        <v>702.16300000000001</v>
      </c>
      <c r="J20" s="84">
        <f>J21+J24+J30</f>
        <v>697.28199999999993</v>
      </c>
      <c r="K20" s="84">
        <f t="shared" si="3"/>
        <v>99.304862261326775</v>
      </c>
      <c r="L20" s="14"/>
    </row>
    <row r="21" spans="1:12" ht="33" customHeight="1" x14ac:dyDescent="0.25">
      <c r="A21" s="85" t="s">
        <v>36</v>
      </c>
      <c r="B21" s="50" t="s">
        <v>15</v>
      </c>
      <c r="C21" s="50" t="s">
        <v>16</v>
      </c>
      <c r="D21" s="50" t="s">
        <v>32</v>
      </c>
      <c r="E21" s="50" t="s">
        <v>23</v>
      </c>
      <c r="F21" s="50" t="s">
        <v>34</v>
      </c>
      <c r="G21" s="50" t="s">
        <v>37</v>
      </c>
      <c r="H21" s="65"/>
      <c r="I21" s="84">
        <f t="shared" ref="I21:J22" si="4">I22</f>
        <v>309.38499999999999</v>
      </c>
      <c r="J21" s="84">
        <f t="shared" si="4"/>
        <v>309.39999999999998</v>
      </c>
      <c r="K21" s="84">
        <f t="shared" si="3"/>
        <v>100.00484832813486</v>
      </c>
    </row>
    <row r="22" spans="1:12" ht="63" x14ac:dyDescent="0.25">
      <c r="A22" s="85" t="s">
        <v>103</v>
      </c>
      <c r="B22" s="50" t="s">
        <v>15</v>
      </c>
      <c r="C22" s="50" t="s">
        <v>16</v>
      </c>
      <c r="D22" s="50" t="s">
        <v>32</v>
      </c>
      <c r="E22" s="50" t="s">
        <v>23</v>
      </c>
      <c r="F22" s="50" t="s">
        <v>34</v>
      </c>
      <c r="G22" s="50" t="s">
        <v>37</v>
      </c>
      <c r="H22" s="51" t="s">
        <v>105</v>
      </c>
      <c r="I22" s="84">
        <f t="shared" si="4"/>
        <v>309.38499999999999</v>
      </c>
      <c r="J22" s="84">
        <f t="shared" si="4"/>
        <v>309.39999999999998</v>
      </c>
      <c r="K22" s="84">
        <f t="shared" si="3"/>
        <v>100.00484832813486</v>
      </c>
    </row>
    <row r="23" spans="1:12" ht="31.5" x14ac:dyDescent="0.25">
      <c r="A23" s="85" t="s">
        <v>104</v>
      </c>
      <c r="B23" s="50" t="s">
        <v>15</v>
      </c>
      <c r="C23" s="50" t="s">
        <v>16</v>
      </c>
      <c r="D23" s="50" t="s">
        <v>32</v>
      </c>
      <c r="E23" s="50" t="s">
        <v>23</v>
      </c>
      <c r="F23" s="50" t="s">
        <v>34</v>
      </c>
      <c r="G23" s="50" t="s">
        <v>37</v>
      </c>
      <c r="H23" s="51" t="s">
        <v>106</v>
      </c>
      <c r="I23" s="84">
        <f>'Прил 2'!J24</f>
        <v>309.38499999999999</v>
      </c>
      <c r="J23" s="84">
        <f>'Прил 2'!K24</f>
        <v>309.39999999999998</v>
      </c>
      <c r="K23" s="84">
        <f t="shared" si="3"/>
        <v>100.00484832813486</v>
      </c>
    </row>
    <row r="24" spans="1:12" s="1" customFormat="1" x14ac:dyDescent="0.25">
      <c r="A24" s="55" t="s">
        <v>170</v>
      </c>
      <c r="B24" s="50" t="s">
        <v>15</v>
      </c>
      <c r="C24" s="50" t="s">
        <v>16</v>
      </c>
      <c r="D24" s="50" t="s">
        <v>32</v>
      </c>
      <c r="E24" s="50" t="s">
        <v>23</v>
      </c>
      <c r="F24" s="50" t="s">
        <v>34</v>
      </c>
      <c r="G24" s="50" t="s">
        <v>39</v>
      </c>
      <c r="H24" s="51"/>
      <c r="I24" s="84">
        <f>I25+I27</f>
        <v>168.01599999999999</v>
      </c>
      <c r="J24" s="84">
        <f>J25+J27</f>
        <v>167.982</v>
      </c>
      <c r="K24" s="84">
        <f t="shared" si="3"/>
        <v>99.979763832016005</v>
      </c>
      <c r="L24" s="16"/>
    </row>
    <row r="25" spans="1:12" s="4" customFormat="1" ht="31.5" x14ac:dyDescent="0.25">
      <c r="A25" s="55" t="s">
        <v>99</v>
      </c>
      <c r="B25" s="50" t="s">
        <v>15</v>
      </c>
      <c r="C25" s="50" t="s">
        <v>16</v>
      </c>
      <c r="D25" s="50" t="s">
        <v>32</v>
      </c>
      <c r="E25" s="50" t="s">
        <v>23</v>
      </c>
      <c r="F25" s="50" t="s">
        <v>34</v>
      </c>
      <c r="G25" s="50" t="s">
        <v>39</v>
      </c>
      <c r="H25" s="51" t="s">
        <v>101</v>
      </c>
      <c r="I25" s="20">
        <f t="shared" ref="I25:J25" si="5">I26</f>
        <v>158.43099999999998</v>
      </c>
      <c r="J25" s="20">
        <f t="shared" si="5"/>
        <v>158.4</v>
      </c>
      <c r="K25" s="84">
        <f t="shared" si="3"/>
        <v>99.980433122305627</v>
      </c>
      <c r="L25" s="11"/>
    </row>
    <row r="26" spans="1:12" s="4" customFormat="1" ht="31.5" x14ac:dyDescent="0.25">
      <c r="A26" s="55" t="s">
        <v>100</v>
      </c>
      <c r="B26" s="50" t="s">
        <v>15</v>
      </c>
      <c r="C26" s="50" t="s">
        <v>16</v>
      </c>
      <c r="D26" s="50" t="s">
        <v>32</v>
      </c>
      <c r="E26" s="50" t="s">
        <v>23</v>
      </c>
      <c r="F26" s="50" t="s">
        <v>34</v>
      </c>
      <c r="G26" s="50" t="s">
        <v>39</v>
      </c>
      <c r="H26" s="3" t="s">
        <v>102</v>
      </c>
      <c r="I26" s="86">
        <f>'Прил 2'!J27</f>
        <v>158.43099999999998</v>
      </c>
      <c r="J26" s="86">
        <f>'Прил 2'!K27</f>
        <v>158.4</v>
      </c>
      <c r="K26" s="84">
        <f t="shared" si="3"/>
        <v>99.980433122305627</v>
      </c>
      <c r="L26" s="11"/>
    </row>
    <row r="27" spans="1:12" s="4" customFormat="1" x14ac:dyDescent="0.25">
      <c r="A27" s="54" t="s">
        <v>107</v>
      </c>
      <c r="B27" s="3" t="s">
        <v>15</v>
      </c>
      <c r="C27" s="3" t="s">
        <v>16</v>
      </c>
      <c r="D27" s="50" t="s">
        <v>110</v>
      </c>
      <c r="E27" s="50" t="s">
        <v>23</v>
      </c>
      <c r="F27" s="50" t="s">
        <v>34</v>
      </c>
      <c r="G27" s="50" t="s">
        <v>39</v>
      </c>
      <c r="H27" s="87" t="s">
        <v>108</v>
      </c>
      <c r="I27" s="86">
        <f>I29+I28</f>
        <v>9.5849999999999991</v>
      </c>
      <c r="J27" s="86">
        <f>J29+J28</f>
        <v>9.5820000000000007</v>
      </c>
      <c r="K27" s="84">
        <f t="shared" si="3"/>
        <v>99.968701095461682</v>
      </c>
      <c r="L27" s="11" t="s">
        <v>24</v>
      </c>
    </row>
    <row r="28" spans="1:12" s="4" customFormat="1" x14ac:dyDescent="0.25">
      <c r="A28" s="54" t="s">
        <v>185</v>
      </c>
      <c r="B28" s="3" t="s">
        <v>15</v>
      </c>
      <c r="C28" s="3" t="s">
        <v>16</v>
      </c>
      <c r="D28" s="50" t="s">
        <v>32</v>
      </c>
      <c r="E28" s="50" t="s">
        <v>23</v>
      </c>
      <c r="F28" s="50" t="s">
        <v>34</v>
      </c>
      <c r="G28" s="50" t="s">
        <v>39</v>
      </c>
      <c r="H28" s="87" t="s">
        <v>186</v>
      </c>
      <c r="I28" s="86">
        <f>'Прил 2'!J29</f>
        <v>1</v>
      </c>
      <c r="J28" s="86">
        <f>'Прил 2'!K29</f>
        <v>1</v>
      </c>
      <c r="K28" s="84">
        <f t="shared" si="3"/>
        <v>100</v>
      </c>
      <c r="L28" s="11"/>
    </row>
    <row r="29" spans="1:12" s="4" customFormat="1" x14ac:dyDescent="0.25">
      <c r="A29" s="54" t="s">
        <v>109</v>
      </c>
      <c r="B29" s="3" t="s">
        <v>15</v>
      </c>
      <c r="C29" s="3" t="s">
        <v>16</v>
      </c>
      <c r="D29" s="3">
        <v>66</v>
      </c>
      <c r="E29" s="50" t="s">
        <v>23</v>
      </c>
      <c r="F29" s="50" t="s">
        <v>34</v>
      </c>
      <c r="G29" s="50" t="s">
        <v>39</v>
      </c>
      <c r="H29" s="87" t="s">
        <v>111</v>
      </c>
      <c r="I29" s="86">
        <f>'Прил 2'!J30</f>
        <v>8.5849999999999991</v>
      </c>
      <c r="J29" s="86">
        <f>'Прил 2'!K30</f>
        <v>8.5820000000000007</v>
      </c>
      <c r="K29" s="84">
        <f t="shared" si="3"/>
        <v>99.965055329062338</v>
      </c>
      <c r="L29" s="11"/>
    </row>
    <row r="30" spans="1:12" s="4" customFormat="1" ht="47.25" x14ac:dyDescent="0.25">
      <c r="A30" s="178" t="s">
        <v>183</v>
      </c>
      <c r="B30" s="179" t="s">
        <v>15</v>
      </c>
      <c r="C30" s="179" t="s">
        <v>16</v>
      </c>
      <c r="D30" s="180" t="s">
        <v>32</v>
      </c>
      <c r="E30" s="181" t="s">
        <v>23</v>
      </c>
      <c r="F30" s="181" t="s">
        <v>34</v>
      </c>
      <c r="G30" s="181" t="s">
        <v>184</v>
      </c>
      <c r="H30" s="182"/>
      <c r="I30" s="86">
        <f>I31+I33</f>
        <v>224.762</v>
      </c>
      <c r="J30" s="86">
        <f t="shared" ref="J30" si="6">J31+J33</f>
        <v>219.9</v>
      </c>
      <c r="K30" s="84">
        <f t="shared" si="3"/>
        <v>97.836822950498743</v>
      </c>
      <c r="L30" s="11"/>
    </row>
    <row r="31" spans="1:12" s="4" customFormat="1" ht="63" x14ac:dyDescent="0.25">
      <c r="A31" s="183" t="s">
        <v>103</v>
      </c>
      <c r="B31" s="179" t="s">
        <v>15</v>
      </c>
      <c r="C31" s="179" t="s">
        <v>16</v>
      </c>
      <c r="D31" s="180" t="s">
        <v>32</v>
      </c>
      <c r="E31" s="181" t="s">
        <v>23</v>
      </c>
      <c r="F31" s="181" t="s">
        <v>34</v>
      </c>
      <c r="G31" s="181" t="s">
        <v>184</v>
      </c>
      <c r="H31" s="182" t="s">
        <v>105</v>
      </c>
      <c r="I31" s="86">
        <f>I32</f>
        <v>147.762</v>
      </c>
      <c r="J31" s="86">
        <f t="shared" ref="J31" si="7">J32</f>
        <v>147.80000000000001</v>
      </c>
      <c r="K31" s="84">
        <f t="shared" si="3"/>
        <v>100.02571703144245</v>
      </c>
      <c r="L31" s="11"/>
    </row>
    <row r="32" spans="1:12" s="4" customFormat="1" ht="31.5" x14ac:dyDescent="0.25">
      <c r="A32" s="183" t="s">
        <v>104</v>
      </c>
      <c r="B32" s="179" t="s">
        <v>15</v>
      </c>
      <c r="C32" s="179" t="s">
        <v>16</v>
      </c>
      <c r="D32" s="180" t="s">
        <v>32</v>
      </c>
      <c r="E32" s="181" t="s">
        <v>23</v>
      </c>
      <c r="F32" s="181" t="s">
        <v>34</v>
      </c>
      <c r="G32" s="181" t="s">
        <v>184</v>
      </c>
      <c r="H32" s="182" t="s">
        <v>106</v>
      </c>
      <c r="I32" s="86">
        <f>'Прил 2'!J33</f>
        <v>147.762</v>
      </c>
      <c r="J32" s="86">
        <f>'Прил 2'!K33</f>
        <v>147.80000000000001</v>
      </c>
      <c r="K32" s="84">
        <f t="shared" si="3"/>
        <v>100.02571703144245</v>
      </c>
      <c r="L32" s="11"/>
    </row>
    <row r="33" spans="1:12" s="4" customFormat="1" ht="31.5" x14ac:dyDescent="0.25">
      <c r="A33" s="55" t="s">
        <v>99</v>
      </c>
      <c r="B33" s="179" t="s">
        <v>15</v>
      </c>
      <c r="C33" s="179" t="s">
        <v>16</v>
      </c>
      <c r="D33" s="180" t="s">
        <v>32</v>
      </c>
      <c r="E33" s="181" t="s">
        <v>23</v>
      </c>
      <c r="F33" s="181" t="s">
        <v>34</v>
      </c>
      <c r="G33" s="181" t="s">
        <v>184</v>
      </c>
      <c r="H33" s="182" t="s">
        <v>101</v>
      </c>
      <c r="I33" s="86">
        <f>I34</f>
        <v>77</v>
      </c>
      <c r="J33" s="86">
        <f t="shared" ref="J33" si="8">J34</f>
        <v>72.099999999999994</v>
      </c>
      <c r="K33" s="84">
        <f t="shared" si="3"/>
        <v>93.636363636363626</v>
      </c>
      <c r="L33" s="11"/>
    </row>
    <row r="34" spans="1:12" s="4" customFormat="1" ht="31.5" x14ac:dyDescent="0.25">
      <c r="A34" s="55" t="s">
        <v>100</v>
      </c>
      <c r="B34" s="179" t="s">
        <v>15</v>
      </c>
      <c r="C34" s="179" t="s">
        <v>16</v>
      </c>
      <c r="D34" s="180" t="s">
        <v>32</v>
      </c>
      <c r="E34" s="181" t="s">
        <v>23</v>
      </c>
      <c r="F34" s="181" t="s">
        <v>34</v>
      </c>
      <c r="G34" s="181" t="s">
        <v>184</v>
      </c>
      <c r="H34" s="182" t="s">
        <v>102</v>
      </c>
      <c r="I34" s="86">
        <f>'Прил 2'!J35</f>
        <v>77</v>
      </c>
      <c r="J34" s="86">
        <f>'Прил 2'!K35</f>
        <v>72.099999999999994</v>
      </c>
      <c r="K34" s="84">
        <f t="shared" si="3"/>
        <v>93.636363636363626</v>
      </c>
      <c r="L34" s="11"/>
    </row>
    <row r="35" spans="1:12" s="2" customFormat="1" ht="47.25" x14ac:dyDescent="0.25">
      <c r="A35" s="63" t="s">
        <v>158</v>
      </c>
      <c r="B35" s="3" t="s">
        <v>15</v>
      </c>
      <c r="C35" s="3" t="s">
        <v>16</v>
      </c>
      <c r="D35" s="51">
        <v>89</v>
      </c>
      <c r="E35" s="50"/>
      <c r="F35" s="50"/>
      <c r="G35" s="50"/>
      <c r="H35" s="88"/>
      <c r="I35" s="86">
        <f>I36</f>
        <v>0.1</v>
      </c>
      <c r="J35" s="86">
        <f t="shared" ref="J35:J38" si="9">J36</f>
        <v>0.1</v>
      </c>
      <c r="K35" s="84">
        <f t="shared" si="3"/>
        <v>100</v>
      </c>
      <c r="L35" s="16"/>
    </row>
    <row r="36" spans="1:12" s="2" customFormat="1" ht="63" x14ac:dyDescent="0.25">
      <c r="A36" s="63" t="s">
        <v>159</v>
      </c>
      <c r="B36" s="3" t="s">
        <v>15</v>
      </c>
      <c r="C36" s="3" t="s">
        <v>16</v>
      </c>
      <c r="D36" s="51">
        <v>89</v>
      </c>
      <c r="E36" s="50" t="s">
        <v>22</v>
      </c>
      <c r="F36" s="50"/>
      <c r="G36" s="50"/>
      <c r="H36" s="88"/>
      <c r="I36" s="20">
        <f>I37</f>
        <v>0.1</v>
      </c>
      <c r="J36" s="20">
        <f t="shared" si="9"/>
        <v>0.1</v>
      </c>
      <c r="K36" s="84">
        <f t="shared" si="3"/>
        <v>100</v>
      </c>
      <c r="L36" s="16"/>
    </row>
    <row r="37" spans="1:12" ht="94.5" x14ac:dyDescent="0.25">
      <c r="A37" s="89" t="s">
        <v>132</v>
      </c>
      <c r="B37" s="3" t="s">
        <v>15</v>
      </c>
      <c r="C37" s="3" t="s">
        <v>16</v>
      </c>
      <c r="D37" s="51">
        <v>89</v>
      </c>
      <c r="E37" s="50" t="s">
        <v>22</v>
      </c>
      <c r="F37" s="50" t="s">
        <v>34</v>
      </c>
      <c r="G37" s="50" t="s">
        <v>41</v>
      </c>
      <c r="H37" s="88"/>
      <c r="I37" s="20">
        <f>I38</f>
        <v>0.1</v>
      </c>
      <c r="J37" s="20">
        <f t="shared" si="9"/>
        <v>0.1</v>
      </c>
      <c r="K37" s="84">
        <f t="shared" si="3"/>
        <v>100</v>
      </c>
    </row>
    <row r="38" spans="1:12" ht="31.5" x14ac:dyDescent="0.25">
      <c r="A38" s="55" t="s">
        <v>99</v>
      </c>
      <c r="B38" s="3" t="s">
        <v>15</v>
      </c>
      <c r="C38" s="3" t="s">
        <v>16</v>
      </c>
      <c r="D38" s="51" t="s">
        <v>46</v>
      </c>
      <c r="E38" s="3" t="s">
        <v>22</v>
      </c>
      <c r="F38" s="50" t="s">
        <v>34</v>
      </c>
      <c r="G38" s="50" t="s">
        <v>41</v>
      </c>
      <c r="H38" s="88" t="s">
        <v>101</v>
      </c>
      <c r="I38" s="20">
        <f>I39</f>
        <v>0.1</v>
      </c>
      <c r="J38" s="20">
        <f t="shared" si="9"/>
        <v>0.1</v>
      </c>
      <c r="K38" s="84">
        <f t="shared" si="3"/>
        <v>100</v>
      </c>
    </row>
    <row r="39" spans="1:12" ht="31.5" x14ac:dyDescent="0.25">
      <c r="A39" s="55" t="s">
        <v>100</v>
      </c>
      <c r="B39" s="3" t="s">
        <v>15</v>
      </c>
      <c r="C39" s="3" t="s">
        <v>16</v>
      </c>
      <c r="D39" s="51" t="s">
        <v>46</v>
      </c>
      <c r="E39" s="50" t="s">
        <v>22</v>
      </c>
      <c r="F39" s="50" t="s">
        <v>34</v>
      </c>
      <c r="G39" s="50" t="s">
        <v>41</v>
      </c>
      <c r="H39" s="88" t="s">
        <v>102</v>
      </c>
      <c r="I39" s="20">
        <f>'Прил 2'!J40</f>
        <v>0.1</v>
      </c>
      <c r="J39" s="20">
        <f>'Прил 2'!K40</f>
        <v>0.1</v>
      </c>
      <c r="K39" s="84">
        <f t="shared" si="3"/>
        <v>100</v>
      </c>
    </row>
    <row r="40" spans="1:12" x14ac:dyDescent="0.25">
      <c r="A40" s="70" t="s">
        <v>42</v>
      </c>
      <c r="B40" s="73" t="s">
        <v>15</v>
      </c>
      <c r="C40" s="73" t="s">
        <v>43</v>
      </c>
      <c r="D40" s="73"/>
      <c r="E40" s="60"/>
      <c r="F40" s="60"/>
      <c r="G40" s="74"/>
      <c r="H40" s="74"/>
      <c r="I40" s="90">
        <f>I41</f>
        <v>1</v>
      </c>
      <c r="J40" s="90">
        <f t="shared" ref="J40:J44" si="10">J41</f>
        <v>0</v>
      </c>
      <c r="K40" s="84">
        <f t="shared" si="3"/>
        <v>0</v>
      </c>
    </row>
    <row r="41" spans="1:12" ht="47.25" x14ac:dyDescent="0.25">
      <c r="A41" s="63" t="s">
        <v>158</v>
      </c>
      <c r="B41" s="50" t="s">
        <v>15</v>
      </c>
      <c r="C41" s="50" t="s">
        <v>43</v>
      </c>
      <c r="D41" s="51">
        <v>89</v>
      </c>
      <c r="E41" s="50"/>
      <c r="F41" s="50"/>
      <c r="G41" s="75"/>
      <c r="H41" s="75"/>
      <c r="I41" s="20">
        <f>I42</f>
        <v>1</v>
      </c>
      <c r="J41" s="20">
        <f t="shared" si="10"/>
        <v>0</v>
      </c>
      <c r="K41" s="84">
        <f t="shared" si="3"/>
        <v>0</v>
      </c>
      <c r="L41" s="16"/>
    </row>
    <row r="42" spans="1:12" s="4" customFormat="1" ht="63" x14ac:dyDescent="0.25">
      <c r="A42" s="63" t="s">
        <v>159</v>
      </c>
      <c r="B42" s="50" t="s">
        <v>15</v>
      </c>
      <c r="C42" s="50" t="s">
        <v>43</v>
      </c>
      <c r="D42" s="51">
        <v>89</v>
      </c>
      <c r="E42" s="50" t="s">
        <v>22</v>
      </c>
      <c r="F42" s="50"/>
      <c r="G42" s="75"/>
      <c r="H42" s="75"/>
      <c r="I42" s="20">
        <f>I43</f>
        <v>1</v>
      </c>
      <c r="J42" s="20">
        <f t="shared" si="10"/>
        <v>0</v>
      </c>
      <c r="K42" s="84">
        <f t="shared" si="3"/>
        <v>0</v>
      </c>
      <c r="L42" s="16"/>
    </row>
    <row r="43" spans="1:12" s="4" customFormat="1" ht="47.25" x14ac:dyDescent="0.25">
      <c r="A43" s="55" t="s">
        <v>160</v>
      </c>
      <c r="B43" s="50" t="s">
        <v>15</v>
      </c>
      <c r="C43" s="50" t="s">
        <v>43</v>
      </c>
      <c r="D43" s="51">
        <v>89</v>
      </c>
      <c r="E43" s="50" t="s">
        <v>22</v>
      </c>
      <c r="F43" s="50" t="s">
        <v>34</v>
      </c>
      <c r="G43" s="50" t="s">
        <v>44</v>
      </c>
      <c r="H43" s="75"/>
      <c r="I43" s="20">
        <f>I44</f>
        <v>1</v>
      </c>
      <c r="J43" s="20">
        <f t="shared" si="10"/>
        <v>0</v>
      </c>
      <c r="K43" s="84">
        <f t="shared" si="3"/>
        <v>0</v>
      </c>
      <c r="L43" s="11"/>
    </row>
    <row r="44" spans="1:12" s="17" customFormat="1" x14ac:dyDescent="0.25">
      <c r="A44" s="54" t="s">
        <v>107</v>
      </c>
      <c r="B44" s="50" t="s">
        <v>15</v>
      </c>
      <c r="C44" s="50" t="s">
        <v>43</v>
      </c>
      <c r="D44" s="51">
        <v>89</v>
      </c>
      <c r="E44" s="50" t="s">
        <v>22</v>
      </c>
      <c r="F44" s="50" t="s">
        <v>34</v>
      </c>
      <c r="G44" s="50" t="s">
        <v>44</v>
      </c>
      <c r="H44" s="75" t="s">
        <v>108</v>
      </c>
      <c r="I44" s="20">
        <f>I45</f>
        <v>1</v>
      </c>
      <c r="J44" s="20">
        <f t="shared" si="10"/>
        <v>0</v>
      </c>
      <c r="K44" s="84">
        <f t="shared" si="3"/>
        <v>0</v>
      </c>
      <c r="L44" s="11"/>
    </row>
    <row r="45" spans="1:12" s="4" customFormat="1" x14ac:dyDescent="0.25">
      <c r="A45" s="55" t="s">
        <v>45</v>
      </c>
      <c r="B45" s="50" t="s">
        <v>15</v>
      </c>
      <c r="C45" s="50" t="s">
        <v>43</v>
      </c>
      <c r="D45" s="50" t="s">
        <v>46</v>
      </c>
      <c r="E45" s="50" t="s">
        <v>22</v>
      </c>
      <c r="F45" s="50" t="s">
        <v>34</v>
      </c>
      <c r="G45" s="50" t="s">
        <v>44</v>
      </c>
      <c r="H45" s="75" t="s">
        <v>47</v>
      </c>
      <c r="I45" s="20">
        <f>'Прил 2'!J46</f>
        <v>1</v>
      </c>
      <c r="J45" s="20">
        <f>'Прил 2'!K46</f>
        <v>0</v>
      </c>
      <c r="K45" s="84">
        <f t="shared" si="3"/>
        <v>0</v>
      </c>
      <c r="L45" s="11"/>
    </row>
    <row r="46" spans="1:12" x14ac:dyDescent="0.25">
      <c r="A46" s="70" t="s">
        <v>48</v>
      </c>
      <c r="B46" s="73" t="s">
        <v>26</v>
      </c>
      <c r="C46" s="73"/>
      <c r="D46" s="74"/>
      <c r="E46" s="73"/>
      <c r="F46" s="73"/>
      <c r="G46" s="73"/>
      <c r="H46" s="72"/>
      <c r="I46" s="62">
        <f>I47</f>
        <v>95.3</v>
      </c>
      <c r="J46" s="62">
        <f t="shared" ref="J46:J49" si="11">J47</f>
        <v>95.3</v>
      </c>
      <c r="K46" s="84">
        <f t="shared" si="3"/>
        <v>100</v>
      </c>
    </row>
    <row r="47" spans="1:12" x14ac:dyDescent="0.25">
      <c r="A47" s="58" t="s">
        <v>49</v>
      </c>
      <c r="B47" s="92" t="s">
        <v>26</v>
      </c>
      <c r="C47" s="92" t="s">
        <v>27</v>
      </c>
      <c r="D47" s="65"/>
      <c r="E47" s="59"/>
      <c r="F47" s="59"/>
      <c r="G47" s="59"/>
      <c r="H47" s="66"/>
      <c r="I47" s="62">
        <f>I48</f>
        <v>95.3</v>
      </c>
      <c r="J47" s="62">
        <f t="shared" si="11"/>
        <v>95.3</v>
      </c>
      <c r="K47" s="84">
        <f t="shared" si="3"/>
        <v>100</v>
      </c>
    </row>
    <row r="48" spans="1:12" ht="47.25" x14ac:dyDescent="0.25">
      <c r="A48" s="63" t="s">
        <v>158</v>
      </c>
      <c r="B48" s="87" t="s">
        <v>26</v>
      </c>
      <c r="C48" s="87" t="s">
        <v>27</v>
      </c>
      <c r="D48" s="3">
        <v>89</v>
      </c>
      <c r="E48" s="3"/>
      <c r="F48" s="3"/>
      <c r="G48" s="3"/>
      <c r="H48" s="49"/>
      <c r="I48" s="22">
        <f>I49</f>
        <v>95.3</v>
      </c>
      <c r="J48" s="22">
        <f t="shared" si="11"/>
        <v>95.3</v>
      </c>
      <c r="K48" s="84">
        <f t="shared" si="3"/>
        <v>100</v>
      </c>
      <c r="L48" s="16"/>
    </row>
    <row r="49" spans="1:12" ht="63" x14ac:dyDescent="0.25">
      <c r="A49" s="63" t="s">
        <v>159</v>
      </c>
      <c r="B49" s="87" t="s">
        <v>26</v>
      </c>
      <c r="C49" s="87" t="s">
        <v>27</v>
      </c>
      <c r="D49" s="3">
        <v>89</v>
      </c>
      <c r="E49" s="3">
        <v>1</v>
      </c>
      <c r="F49" s="3"/>
      <c r="G49" s="3"/>
      <c r="H49" s="49"/>
      <c r="I49" s="22">
        <f>I50</f>
        <v>95.3</v>
      </c>
      <c r="J49" s="22">
        <f t="shared" si="11"/>
        <v>95.3</v>
      </c>
      <c r="K49" s="84">
        <f t="shared" si="3"/>
        <v>100</v>
      </c>
      <c r="L49" s="16"/>
    </row>
    <row r="50" spans="1:12" ht="47.25" x14ac:dyDescent="0.25">
      <c r="A50" s="93" t="s">
        <v>163</v>
      </c>
      <c r="B50" s="87" t="s">
        <v>26</v>
      </c>
      <c r="C50" s="87" t="s">
        <v>27</v>
      </c>
      <c r="D50" s="94">
        <v>89</v>
      </c>
      <c r="E50" s="3">
        <v>1</v>
      </c>
      <c r="F50" s="3" t="s">
        <v>34</v>
      </c>
      <c r="G50" s="3">
        <v>51180</v>
      </c>
      <c r="H50" s="49"/>
      <c r="I50" s="22">
        <f>I51+I53</f>
        <v>95.3</v>
      </c>
      <c r="J50" s="22">
        <f>J51+J53</f>
        <v>95.3</v>
      </c>
      <c r="K50" s="84">
        <f t="shared" si="3"/>
        <v>100</v>
      </c>
    </row>
    <row r="51" spans="1:12" ht="63" x14ac:dyDescent="0.25">
      <c r="A51" s="85" t="s">
        <v>103</v>
      </c>
      <c r="B51" s="87" t="s">
        <v>26</v>
      </c>
      <c r="C51" s="87" t="s">
        <v>27</v>
      </c>
      <c r="D51" s="94">
        <v>89</v>
      </c>
      <c r="E51" s="3">
        <v>1</v>
      </c>
      <c r="F51" s="3" t="s">
        <v>34</v>
      </c>
      <c r="G51" s="3" t="s">
        <v>50</v>
      </c>
      <c r="H51" s="49" t="s">
        <v>105</v>
      </c>
      <c r="I51" s="22">
        <f>I52</f>
        <v>91.3</v>
      </c>
      <c r="J51" s="22">
        <f>J52</f>
        <v>91.3</v>
      </c>
      <c r="K51" s="84">
        <f t="shared" si="3"/>
        <v>100</v>
      </c>
    </row>
    <row r="52" spans="1:12" ht="31.5" x14ac:dyDescent="0.25">
      <c r="A52" s="85" t="s">
        <v>104</v>
      </c>
      <c r="B52" s="87" t="s">
        <v>26</v>
      </c>
      <c r="C52" s="87" t="s">
        <v>27</v>
      </c>
      <c r="D52" s="94">
        <v>89</v>
      </c>
      <c r="E52" s="3">
        <v>1</v>
      </c>
      <c r="F52" s="3" t="s">
        <v>34</v>
      </c>
      <c r="G52" s="3" t="s">
        <v>50</v>
      </c>
      <c r="H52" s="49" t="s">
        <v>106</v>
      </c>
      <c r="I52" s="22">
        <f>'Прил 2'!J53</f>
        <v>91.3</v>
      </c>
      <c r="J52" s="22">
        <f>'Прил 2'!K53</f>
        <v>91.3</v>
      </c>
      <c r="K52" s="84">
        <f t="shared" si="3"/>
        <v>100</v>
      </c>
    </row>
    <row r="53" spans="1:12" ht="31.5" x14ac:dyDescent="0.25">
      <c r="A53" s="55" t="s">
        <v>99</v>
      </c>
      <c r="B53" s="87" t="s">
        <v>26</v>
      </c>
      <c r="C53" s="87" t="s">
        <v>27</v>
      </c>
      <c r="D53" s="94">
        <v>89</v>
      </c>
      <c r="E53" s="3">
        <v>1</v>
      </c>
      <c r="F53" s="3" t="s">
        <v>34</v>
      </c>
      <c r="G53" s="3">
        <v>51180</v>
      </c>
      <c r="H53" s="49" t="s">
        <v>101</v>
      </c>
      <c r="I53" s="22">
        <f t="shared" ref="I53:J53" si="12">I54</f>
        <v>4</v>
      </c>
      <c r="J53" s="22">
        <f t="shared" si="12"/>
        <v>4</v>
      </c>
      <c r="K53" s="84">
        <f t="shared" si="3"/>
        <v>100</v>
      </c>
    </row>
    <row r="54" spans="1:12" ht="31.5" x14ac:dyDescent="0.25">
      <c r="A54" s="55" t="s">
        <v>100</v>
      </c>
      <c r="B54" s="87" t="s">
        <v>26</v>
      </c>
      <c r="C54" s="87" t="s">
        <v>27</v>
      </c>
      <c r="D54" s="94">
        <v>89</v>
      </c>
      <c r="E54" s="3">
        <v>1</v>
      </c>
      <c r="F54" s="3" t="s">
        <v>34</v>
      </c>
      <c r="G54" s="3">
        <v>51180</v>
      </c>
      <c r="H54" s="49" t="s">
        <v>102</v>
      </c>
      <c r="I54" s="22">
        <f>'Прил 2'!J55</f>
        <v>4</v>
      </c>
      <c r="J54" s="22">
        <f>'Прил 2'!K55</f>
        <v>4</v>
      </c>
      <c r="K54" s="84">
        <f t="shared" si="3"/>
        <v>100</v>
      </c>
    </row>
    <row r="55" spans="1:12" x14ac:dyDescent="0.25">
      <c r="A55" s="58" t="s">
        <v>51</v>
      </c>
      <c r="B55" s="92" t="s">
        <v>16</v>
      </c>
      <c r="C55" s="92"/>
      <c r="D55" s="59"/>
      <c r="E55" s="59"/>
      <c r="F55" s="59"/>
      <c r="G55" s="59"/>
      <c r="H55" s="59"/>
      <c r="I55" s="62">
        <f t="shared" ref="I55:J60" si="13">I56</f>
        <v>353.7</v>
      </c>
      <c r="J55" s="62">
        <f t="shared" si="13"/>
        <v>325.5</v>
      </c>
      <c r="K55" s="84">
        <f t="shared" si="3"/>
        <v>92.027141645462265</v>
      </c>
    </row>
    <row r="56" spans="1:12" x14ac:dyDescent="0.25">
      <c r="A56" s="58" t="s">
        <v>52</v>
      </c>
      <c r="B56" s="59" t="s">
        <v>16</v>
      </c>
      <c r="C56" s="59" t="s">
        <v>28</v>
      </c>
      <c r="D56" s="95"/>
      <c r="E56" s="95"/>
      <c r="F56" s="95"/>
      <c r="G56" s="95"/>
      <c r="H56" s="59"/>
      <c r="I56" s="62">
        <f t="shared" si="13"/>
        <v>353.7</v>
      </c>
      <c r="J56" s="62">
        <f t="shared" si="13"/>
        <v>325.5</v>
      </c>
      <c r="K56" s="84">
        <f t="shared" si="3"/>
        <v>92.027141645462265</v>
      </c>
    </row>
    <row r="57" spans="1:12" ht="47.25" x14ac:dyDescent="0.25">
      <c r="A57" s="63" t="s">
        <v>158</v>
      </c>
      <c r="B57" s="50" t="s">
        <v>16</v>
      </c>
      <c r="C57" s="50" t="s">
        <v>28</v>
      </c>
      <c r="D57" s="50" t="s">
        <v>46</v>
      </c>
      <c r="E57" s="50"/>
      <c r="F57" s="50"/>
      <c r="G57" s="50"/>
      <c r="H57" s="3"/>
      <c r="I57" s="22">
        <f>I58</f>
        <v>353.7</v>
      </c>
      <c r="J57" s="22">
        <f>J59</f>
        <v>325.5</v>
      </c>
      <c r="K57" s="84">
        <f t="shared" si="3"/>
        <v>92.027141645462265</v>
      </c>
      <c r="L57" s="18"/>
    </row>
    <row r="58" spans="1:12" ht="63" x14ac:dyDescent="0.25">
      <c r="A58" s="63" t="s">
        <v>159</v>
      </c>
      <c r="B58" s="50" t="s">
        <v>16</v>
      </c>
      <c r="C58" s="50" t="s">
        <v>28</v>
      </c>
      <c r="D58" s="50" t="s">
        <v>46</v>
      </c>
      <c r="E58" s="50" t="s">
        <v>22</v>
      </c>
      <c r="F58" s="50"/>
      <c r="G58" s="50"/>
      <c r="H58" s="3"/>
      <c r="I58" s="22">
        <f>I59</f>
        <v>353.7</v>
      </c>
      <c r="J58" s="22">
        <f>J59</f>
        <v>325.5</v>
      </c>
      <c r="K58" s="84">
        <f t="shared" si="3"/>
        <v>92.027141645462265</v>
      </c>
      <c r="L58" s="18"/>
    </row>
    <row r="59" spans="1:12" ht="179.25" customHeight="1" x14ac:dyDescent="0.25">
      <c r="A59" s="160" t="s">
        <v>165</v>
      </c>
      <c r="B59" s="50" t="s">
        <v>16</v>
      </c>
      <c r="C59" s="50" t="s">
        <v>28</v>
      </c>
      <c r="D59" s="50" t="s">
        <v>46</v>
      </c>
      <c r="E59" s="50" t="s">
        <v>22</v>
      </c>
      <c r="F59" s="50" t="s">
        <v>34</v>
      </c>
      <c r="G59" s="50" t="s">
        <v>53</v>
      </c>
      <c r="H59" s="3"/>
      <c r="I59" s="22">
        <f t="shared" si="13"/>
        <v>353.7</v>
      </c>
      <c r="J59" s="22">
        <f t="shared" si="13"/>
        <v>325.5</v>
      </c>
      <c r="K59" s="84">
        <f t="shared" si="3"/>
        <v>92.027141645462265</v>
      </c>
      <c r="L59" s="18"/>
    </row>
    <row r="60" spans="1:12" ht="31.5" x14ac:dyDescent="0.25">
      <c r="A60" s="55" t="s">
        <v>99</v>
      </c>
      <c r="B60" s="50" t="s">
        <v>16</v>
      </c>
      <c r="C60" s="50" t="s">
        <v>28</v>
      </c>
      <c r="D60" s="50" t="s">
        <v>46</v>
      </c>
      <c r="E60" s="50" t="s">
        <v>22</v>
      </c>
      <c r="F60" s="50" t="s">
        <v>34</v>
      </c>
      <c r="G60" s="50" t="s">
        <v>53</v>
      </c>
      <c r="H60" s="3" t="s">
        <v>101</v>
      </c>
      <c r="I60" s="22">
        <f t="shared" si="13"/>
        <v>353.7</v>
      </c>
      <c r="J60" s="22">
        <f t="shared" si="13"/>
        <v>325.5</v>
      </c>
      <c r="K60" s="84">
        <f t="shared" si="3"/>
        <v>92.027141645462265</v>
      </c>
    </row>
    <row r="61" spans="1:12" ht="31.5" x14ac:dyDescent="0.25">
      <c r="A61" s="55" t="s">
        <v>100</v>
      </c>
      <c r="B61" s="50" t="s">
        <v>16</v>
      </c>
      <c r="C61" s="50" t="s">
        <v>28</v>
      </c>
      <c r="D61" s="50" t="s">
        <v>46</v>
      </c>
      <c r="E61" s="50" t="s">
        <v>22</v>
      </c>
      <c r="F61" s="50" t="s">
        <v>34</v>
      </c>
      <c r="G61" s="50" t="s">
        <v>53</v>
      </c>
      <c r="H61" s="3" t="s">
        <v>102</v>
      </c>
      <c r="I61" s="22">
        <f>'Прил 2'!J62</f>
        <v>353.7</v>
      </c>
      <c r="J61" s="22">
        <f>'Прил 2'!K62</f>
        <v>325.5</v>
      </c>
      <c r="K61" s="84">
        <f t="shared" si="3"/>
        <v>92.027141645462265</v>
      </c>
    </row>
    <row r="62" spans="1:12" x14ac:dyDescent="0.25">
      <c r="A62" s="58" t="s">
        <v>19</v>
      </c>
      <c r="B62" s="59" t="s">
        <v>18</v>
      </c>
      <c r="C62" s="59"/>
      <c r="D62" s="59"/>
      <c r="E62" s="59"/>
      <c r="F62" s="59"/>
      <c r="G62" s="21"/>
      <c r="H62" s="21"/>
      <c r="I62" s="62">
        <f>I63+I69</f>
        <v>133.63800000000001</v>
      </c>
      <c r="J62" s="62">
        <f t="shared" ref="J62" si="14">J63+J69</f>
        <v>133.60000000000002</v>
      </c>
      <c r="K62" s="84">
        <f t="shared" si="3"/>
        <v>99.971564974034351</v>
      </c>
    </row>
    <row r="63" spans="1:12" x14ac:dyDescent="0.25">
      <c r="A63" s="58" t="s">
        <v>54</v>
      </c>
      <c r="B63" s="59" t="s">
        <v>18</v>
      </c>
      <c r="C63" s="59" t="s">
        <v>26</v>
      </c>
      <c r="D63" s="59"/>
      <c r="E63" s="59"/>
      <c r="F63" s="59"/>
      <c r="G63" s="61"/>
      <c r="H63" s="61"/>
      <c r="I63" s="62">
        <f>I64</f>
        <v>90.4</v>
      </c>
      <c r="J63" s="62">
        <f t="shared" ref="J63:J65" si="15">J64</f>
        <v>90.4</v>
      </c>
      <c r="K63" s="84">
        <f t="shared" si="3"/>
        <v>100</v>
      </c>
    </row>
    <row r="64" spans="1:12" ht="47.25" x14ac:dyDescent="0.25">
      <c r="A64" s="63" t="s">
        <v>158</v>
      </c>
      <c r="B64" s="3" t="s">
        <v>18</v>
      </c>
      <c r="C64" s="3" t="s">
        <v>26</v>
      </c>
      <c r="D64" s="3" t="s">
        <v>46</v>
      </c>
      <c r="E64" s="59"/>
      <c r="F64" s="59"/>
      <c r="G64" s="61"/>
      <c r="H64" s="61"/>
      <c r="I64" s="22">
        <f>I65</f>
        <v>90.4</v>
      </c>
      <c r="J64" s="22">
        <f t="shared" si="15"/>
        <v>90.4</v>
      </c>
      <c r="K64" s="84">
        <f t="shared" si="3"/>
        <v>100</v>
      </c>
      <c r="L64" s="16"/>
    </row>
    <row r="65" spans="1:12" ht="63" x14ac:dyDescent="0.25">
      <c r="A65" s="63" t="s">
        <v>159</v>
      </c>
      <c r="B65" s="3" t="s">
        <v>18</v>
      </c>
      <c r="C65" s="3" t="s">
        <v>26</v>
      </c>
      <c r="D65" s="3" t="s">
        <v>46</v>
      </c>
      <c r="E65" s="3" t="s">
        <v>22</v>
      </c>
      <c r="F65" s="3"/>
      <c r="G65" s="21"/>
      <c r="H65" s="21"/>
      <c r="I65" s="22">
        <f>I66</f>
        <v>90.4</v>
      </c>
      <c r="J65" s="22">
        <f t="shared" si="15"/>
        <v>90.4</v>
      </c>
      <c r="K65" s="84">
        <f t="shared" si="3"/>
        <v>100</v>
      </c>
      <c r="L65" s="16"/>
    </row>
    <row r="66" spans="1:12" ht="51" customHeight="1" x14ac:dyDescent="0.25">
      <c r="A66" s="91" t="s">
        <v>164</v>
      </c>
      <c r="B66" s="3" t="s">
        <v>18</v>
      </c>
      <c r="C66" s="3" t="s">
        <v>26</v>
      </c>
      <c r="D66" s="3">
        <v>89</v>
      </c>
      <c r="E66" s="3">
        <v>1</v>
      </c>
      <c r="F66" s="3" t="s">
        <v>34</v>
      </c>
      <c r="G66" s="3" t="s">
        <v>55</v>
      </c>
      <c r="H66" s="49"/>
      <c r="I66" s="22">
        <f>I67</f>
        <v>90.4</v>
      </c>
      <c r="J66" s="22">
        <f t="shared" ref="J66:J67" si="16">J67</f>
        <v>90.4</v>
      </c>
      <c r="K66" s="84">
        <f t="shared" si="3"/>
        <v>100</v>
      </c>
      <c r="L66" s="18"/>
    </row>
    <row r="67" spans="1:12" ht="31.5" x14ac:dyDescent="0.25">
      <c r="A67" s="55" t="s">
        <v>99</v>
      </c>
      <c r="B67" s="3" t="s">
        <v>18</v>
      </c>
      <c r="C67" s="3" t="s">
        <v>26</v>
      </c>
      <c r="D67" s="3">
        <v>89</v>
      </c>
      <c r="E67" s="3">
        <v>1</v>
      </c>
      <c r="F67" s="3" t="s">
        <v>34</v>
      </c>
      <c r="G67" s="3" t="s">
        <v>55</v>
      </c>
      <c r="H67" s="49" t="s">
        <v>101</v>
      </c>
      <c r="I67" s="22">
        <f>I68</f>
        <v>90.4</v>
      </c>
      <c r="J67" s="22">
        <f t="shared" si="16"/>
        <v>90.4</v>
      </c>
      <c r="K67" s="84">
        <f t="shared" si="3"/>
        <v>100</v>
      </c>
    </row>
    <row r="68" spans="1:12" ht="31.5" x14ac:dyDescent="0.25">
      <c r="A68" s="55" t="s">
        <v>100</v>
      </c>
      <c r="B68" s="3" t="s">
        <v>18</v>
      </c>
      <c r="C68" s="3" t="s">
        <v>26</v>
      </c>
      <c r="D68" s="3">
        <v>89</v>
      </c>
      <c r="E68" s="3">
        <v>1</v>
      </c>
      <c r="F68" s="3" t="s">
        <v>34</v>
      </c>
      <c r="G68" s="3" t="s">
        <v>55</v>
      </c>
      <c r="H68" s="49" t="s">
        <v>102</v>
      </c>
      <c r="I68" s="22">
        <f>'Прил 2'!J69</f>
        <v>90.4</v>
      </c>
      <c r="J68" s="22">
        <f>'Прил 2'!K69</f>
        <v>90.4</v>
      </c>
      <c r="K68" s="84">
        <f t="shared" si="3"/>
        <v>100</v>
      </c>
    </row>
    <row r="69" spans="1:12" x14ac:dyDescent="0.25">
      <c r="A69" s="58" t="s">
        <v>56</v>
      </c>
      <c r="B69" s="59" t="s">
        <v>18</v>
      </c>
      <c r="C69" s="59" t="s">
        <v>27</v>
      </c>
      <c r="D69" s="59"/>
      <c r="E69" s="59"/>
      <c r="F69" s="60"/>
      <c r="G69" s="61"/>
      <c r="H69" s="61"/>
      <c r="I69" s="62">
        <f>I70</f>
        <v>43.238000000000007</v>
      </c>
      <c r="J69" s="62">
        <f>J70</f>
        <v>43.2</v>
      </c>
      <c r="K69" s="84">
        <f t="shared" si="3"/>
        <v>99.912114343864189</v>
      </c>
    </row>
    <row r="70" spans="1:12" ht="47.25" x14ac:dyDescent="0.25">
      <c r="A70" s="63" t="s">
        <v>158</v>
      </c>
      <c r="B70" s="3" t="s">
        <v>18</v>
      </c>
      <c r="C70" s="3" t="s">
        <v>27</v>
      </c>
      <c r="D70" s="3" t="s">
        <v>46</v>
      </c>
      <c r="E70" s="3"/>
      <c r="F70" s="64"/>
      <c r="G70" s="21"/>
      <c r="H70" s="21"/>
      <c r="I70" s="22">
        <f>I71</f>
        <v>43.238000000000007</v>
      </c>
      <c r="J70" s="22">
        <f t="shared" ref="J70" si="17">J71</f>
        <v>43.2</v>
      </c>
      <c r="K70" s="84">
        <f t="shared" si="3"/>
        <v>99.912114343864189</v>
      </c>
    </row>
    <row r="71" spans="1:12" ht="63" x14ac:dyDescent="0.25">
      <c r="A71" s="63" t="s">
        <v>159</v>
      </c>
      <c r="B71" s="3" t="s">
        <v>18</v>
      </c>
      <c r="C71" s="3" t="s">
        <v>27</v>
      </c>
      <c r="D71" s="3" t="s">
        <v>46</v>
      </c>
      <c r="E71" s="57">
        <v>1</v>
      </c>
      <c r="F71" s="64"/>
      <c r="G71" s="21"/>
      <c r="H71" s="21"/>
      <c r="I71" s="22">
        <f>I72</f>
        <v>43.238000000000007</v>
      </c>
      <c r="J71" s="22">
        <f>J72</f>
        <v>43.2</v>
      </c>
      <c r="K71" s="84">
        <f t="shared" si="3"/>
        <v>99.912114343864189</v>
      </c>
    </row>
    <row r="72" spans="1:12" x14ac:dyDescent="0.25">
      <c r="A72" s="55" t="s">
        <v>57</v>
      </c>
      <c r="B72" s="3" t="s">
        <v>18</v>
      </c>
      <c r="C72" s="3" t="s">
        <v>27</v>
      </c>
      <c r="D72" s="3" t="s">
        <v>46</v>
      </c>
      <c r="E72" s="57">
        <v>1</v>
      </c>
      <c r="F72" s="50" t="s">
        <v>34</v>
      </c>
      <c r="G72" s="57">
        <v>43010</v>
      </c>
      <c r="H72" s="21"/>
      <c r="I72" s="22">
        <f>I73</f>
        <v>43.238000000000007</v>
      </c>
      <c r="J72" s="22">
        <f t="shared" ref="J72:J73" si="18">J73</f>
        <v>43.2</v>
      </c>
      <c r="K72" s="84">
        <f t="shared" si="3"/>
        <v>99.912114343864189</v>
      </c>
    </row>
    <row r="73" spans="1:12" ht="31.5" x14ac:dyDescent="0.25">
      <c r="A73" s="55" t="s">
        <v>99</v>
      </c>
      <c r="B73" s="3" t="s">
        <v>18</v>
      </c>
      <c r="C73" s="3" t="s">
        <v>27</v>
      </c>
      <c r="D73" s="3" t="s">
        <v>46</v>
      </c>
      <c r="E73" s="57">
        <v>1</v>
      </c>
      <c r="F73" s="50" t="s">
        <v>34</v>
      </c>
      <c r="G73" s="57">
        <v>43010</v>
      </c>
      <c r="H73" s="57">
        <v>200</v>
      </c>
      <c r="I73" s="22">
        <f>I74</f>
        <v>43.238000000000007</v>
      </c>
      <c r="J73" s="22">
        <f t="shared" si="18"/>
        <v>43.2</v>
      </c>
      <c r="K73" s="84">
        <f t="shared" si="3"/>
        <v>99.912114343864189</v>
      </c>
    </row>
    <row r="74" spans="1:12" ht="31.5" x14ac:dyDescent="0.25">
      <c r="A74" s="55" t="s">
        <v>100</v>
      </c>
      <c r="B74" s="3" t="s">
        <v>18</v>
      </c>
      <c r="C74" s="3" t="s">
        <v>27</v>
      </c>
      <c r="D74" s="3" t="s">
        <v>46</v>
      </c>
      <c r="E74" s="57">
        <v>1</v>
      </c>
      <c r="F74" s="50" t="s">
        <v>34</v>
      </c>
      <c r="G74" s="57">
        <v>43010</v>
      </c>
      <c r="H74" s="57">
        <v>240</v>
      </c>
      <c r="I74" s="22">
        <f>'Прил 2'!J75</f>
        <v>43.238000000000007</v>
      </c>
      <c r="J74" s="22">
        <f>'Прил 2'!K75</f>
        <v>43.2</v>
      </c>
      <c r="K74" s="84">
        <f t="shared" si="3"/>
        <v>99.912114343864189</v>
      </c>
    </row>
    <row r="75" spans="1:12" x14ac:dyDescent="0.25">
      <c r="A75" s="58" t="s">
        <v>58</v>
      </c>
      <c r="B75" s="59" t="s">
        <v>29</v>
      </c>
      <c r="C75" s="59"/>
      <c r="D75" s="65"/>
      <c r="E75" s="59"/>
      <c r="F75" s="59"/>
      <c r="G75" s="59"/>
      <c r="H75" s="66"/>
      <c r="I75" s="62">
        <f t="shared" ref="I75:J80" si="19">I76</f>
        <v>69.599999999999994</v>
      </c>
      <c r="J75" s="62">
        <f t="shared" si="19"/>
        <v>69.599999999999994</v>
      </c>
      <c r="K75" s="84">
        <f t="shared" si="3"/>
        <v>100</v>
      </c>
    </row>
    <row r="76" spans="1:12" x14ac:dyDescent="0.25">
      <c r="A76" s="67" t="s">
        <v>25</v>
      </c>
      <c r="B76" s="59" t="s">
        <v>29</v>
      </c>
      <c r="C76" s="59" t="s">
        <v>15</v>
      </c>
      <c r="D76" s="66"/>
      <c r="E76" s="59"/>
      <c r="F76" s="59"/>
      <c r="G76" s="59"/>
      <c r="H76" s="66"/>
      <c r="I76" s="62">
        <f>I77</f>
        <v>69.599999999999994</v>
      </c>
      <c r="J76" s="62">
        <f t="shared" si="19"/>
        <v>69.599999999999994</v>
      </c>
      <c r="K76" s="84">
        <f t="shared" si="3"/>
        <v>100</v>
      </c>
    </row>
    <row r="77" spans="1:12" ht="47.25" x14ac:dyDescent="0.25">
      <c r="A77" s="63" t="s">
        <v>158</v>
      </c>
      <c r="B77" s="3" t="s">
        <v>29</v>
      </c>
      <c r="C77" s="3" t="s">
        <v>15</v>
      </c>
      <c r="D77" s="3">
        <v>89</v>
      </c>
      <c r="E77" s="3"/>
      <c r="F77" s="3"/>
      <c r="G77" s="3"/>
      <c r="H77" s="49"/>
      <c r="I77" s="22">
        <f>I78</f>
        <v>69.599999999999994</v>
      </c>
      <c r="J77" s="22">
        <f t="shared" si="19"/>
        <v>69.599999999999994</v>
      </c>
      <c r="K77" s="84">
        <f t="shared" si="3"/>
        <v>100</v>
      </c>
      <c r="L77" s="16"/>
    </row>
    <row r="78" spans="1:12" ht="63" x14ac:dyDescent="0.25">
      <c r="A78" s="63" t="s">
        <v>159</v>
      </c>
      <c r="B78" s="3" t="s">
        <v>29</v>
      </c>
      <c r="C78" s="3" t="s">
        <v>15</v>
      </c>
      <c r="D78" s="3">
        <v>89</v>
      </c>
      <c r="E78" s="3">
        <v>1</v>
      </c>
      <c r="F78" s="3"/>
      <c r="G78" s="3"/>
      <c r="H78" s="49"/>
      <c r="I78" s="22">
        <f>I79</f>
        <v>69.599999999999994</v>
      </c>
      <c r="J78" s="22">
        <f t="shared" si="19"/>
        <v>69.599999999999994</v>
      </c>
      <c r="K78" s="84">
        <f t="shared" si="3"/>
        <v>100</v>
      </c>
      <c r="L78" s="16"/>
    </row>
    <row r="79" spans="1:12" x14ac:dyDescent="0.25">
      <c r="A79" s="63" t="s">
        <v>94</v>
      </c>
      <c r="B79" s="68" t="s">
        <v>29</v>
      </c>
      <c r="C79" s="68" t="s">
        <v>15</v>
      </c>
      <c r="D79" s="69">
        <v>89</v>
      </c>
      <c r="E79" s="50">
        <v>1</v>
      </c>
      <c r="F79" s="50" t="s">
        <v>34</v>
      </c>
      <c r="G79" s="50" t="s">
        <v>60</v>
      </c>
      <c r="H79" s="69"/>
      <c r="I79" s="22">
        <f t="shared" si="19"/>
        <v>69.599999999999994</v>
      </c>
      <c r="J79" s="22">
        <f t="shared" si="19"/>
        <v>69.599999999999994</v>
      </c>
      <c r="K79" s="84">
        <f t="shared" ref="K79:K88" si="20">J79/I79*100</f>
        <v>100</v>
      </c>
    </row>
    <row r="80" spans="1:12" x14ac:dyDescent="0.25">
      <c r="A80" s="63" t="s">
        <v>95</v>
      </c>
      <c r="B80" s="68" t="s">
        <v>29</v>
      </c>
      <c r="C80" s="68" t="s">
        <v>15</v>
      </c>
      <c r="D80" s="69">
        <v>89</v>
      </c>
      <c r="E80" s="50">
        <v>1</v>
      </c>
      <c r="F80" s="50" t="s">
        <v>34</v>
      </c>
      <c r="G80" s="50" t="s">
        <v>60</v>
      </c>
      <c r="H80" s="69" t="s">
        <v>97</v>
      </c>
      <c r="I80" s="22">
        <f t="shared" si="19"/>
        <v>69.599999999999994</v>
      </c>
      <c r="J80" s="22">
        <f t="shared" si="19"/>
        <v>69.599999999999994</v>
      </c>
      <c r="K80" s="84">
        <f t="shared" si="20"/>
        <v>100</v>
      </c>
    </row>
    <row r="81" spans="1:11" x14ac:dyDescent="0.25">
      <c r="A81" s="63" t="s">
        <v>96</v>
      </c>
      <c r="B81" s="68" t="s">
        <v>29</v>
      </c>
      <c r="C81" s="68" t="s">
        <v>15</v>
      </c>
      <c r="D81" s="69">
        <v>89</v>
      </c>
      <c r="E81" s="50">
        <v>1</v>
      </c>
      <c r="F81" s="50" t="s">
        <v>34</v>
      </c>
      <c r="G81" s="50" t="s">
        <v>60</v>
      </c>
      <c r="H81" s="69" t="s">
        <v>98</v>
      </c>
      <c r="I81" s="22">
        <f>'Прил 2'!J82</f>
        <v>69.599999999999994</v>
      </c>
      <c r="J81" s="22">
        <f>'Прил 2'!K82</f>
        <v>69.599999999999994</v>
      </c>
      <c r="K81" s="84">
        <f t="shared" si="20"/>
        <v>100</v>
      </c>
    </row>
    <row r="82" spans="1:11" x14ac:dyDescent="0.25">
      <c r="A82" s="70" t="s">
        <v>17</v>
      </c>
      <c r="B82" s="71" t="s">
        <v>30</v>
      </c>
      <c r="C82" s="71"/>
      <c r="D82" s="72"/>
      <c r="E82" s="73"/>
      <c r="F82" s="73"/>
      <c r="G82" s="73"/>
      <c r="H82" s="72"/>
      <c r="I82" s="62">
        <f t="shared" ref="I82:J87" si="21">I83</f>
        <v>1.5</v>
      </c>
      <c r="J82" s="62">
        <f t="shared" si="21"/>
        <v>0</v>
      </c>
      <c r="K82" s="84">
        <f t="shared" si="20"/>
        <v>0</v>
      </c>
    </row>
    <row r="83" spans="1:11" ht="31.5" x14ac:dyDescent="0.25">
      <c r="A83" s="70" t="s">
        <v>61</v>
      </c>
      <c r="B83" s="73">
        <v>13</v>
      </c>
      <c r="C83" s="73" t="s">
        <v>15</v>
      </c>
      <c r="D83" s="74"/>
      <c r="E83" s="73"/>
      <c r="F83" s="73"/>
      <c r="G83" s="73"/>
      <c r="H83" s="72"/>
      <c r="I83" s="62">
        <f t="shared" si="21"/>
        <v>1.5</v>
      </c>
      <c r="J83" s="62">
        <f t="shared" si="21"/>
        <v>0</v>
      </c>
      <c r="K83" s="84">
        <f t="shared" si="20"/>
        <v>0</v>
      </c>
    </row>
    <row r="84" spans="1:11" ht="47.25" x14ac:dyDescent="0.25">
      <c r="A84" s="63" t="s">
        <v>158</v>
      </c>
      <c r="B84" s="50" t="s">
        <v>30</v>
      </c>
      <c r="C84" s="50" t="s">
        <v>15</v>
      </c>
      <c r="D84" s="3">
        <v>89</v>
      </c>
      <c r="E84" s="3">
        <v>0</v>
      </c>
      <c r="F84" s="50"/>
      <c r="G84" s="50"/>
      <c r="H84" s="69"/>
      <c r="I84" s="22">
        <f t="shared" si="21"/>
        <v>1.5</v>
      </c>
      <c r="J84" s="22">
        <f t="shared" si="21"/>
        <v>0</v>
      </c>
      <c r="K84" s="84">
        <f t="shared" si="20"/>
        <v>0</v>
      </c>
    </row>
    <row r="85" spans="1:11" ht="63" x14ac:dyDescent="0.25">
      <c r="A85" s="63" t="s">
        <v>159</v>
      </c>
      <c r="B85" s="50" t="s">
        <v>30</v>
      </c>
      <c r="C85" s="50" t="s">
        <v>15</v>
      </c>
      <c r="D85" s="3">
        <v>89</v>
      </c>
      <c r="E85" s="3">
        <v>1</v>
      </c>
      <c r="F85" s="50"/>
      <c r="G85" s="50"/>
      <c r="H85" s="69"/>
      <c r="I85" s="22">
        <f t="shared" si="21"/>
        <v>1.5</v>
      </c>
      <c r="J85" s="22">
        <f t="shared" si="21"/>
        <v>0</v>
      </c>
      <c r="K85" s="84">
        <f t="shared" si="20"/>
        <v>0</v>
      </c>
    </row>
    <row r="86" spans="1:11" x14ac:dyDescent="0.25">
      <c r="A86" s="55" t="s">
        <v>62</v>
      </c>
      <c r="B86" s="50">
        <v>13</v>
      </c>
      <c r="C86" s="50" t="s">
        <v>15</v>
      </c>
      <c r="D86" s="75">
        <v>89</v>
      </c>
      <c r="E86" s="50">
        <v>1</v>
      </c>
      <c r="F86" s="50" t="s">
        <v>34</v>
      </c>
      <c r="G86" s="50">
        <v>41240</v>
      </c>
      <c r="H86" s="69"/>
      <c r="I86" s="22">
        <f t="shared" si="21"/>
        <v>1.5</v>
      </c>
      <c r="J86" s="22">
        <f t="shared" si="21"/>
        <v>0</v>
      </c>
      <c r="K86" s="84">
        <f t="shared" si="20"/>
        <v>0</v>
      </c>
    </row>
    <row r="87" spans="1:11" x14ac:dyDescent="0.25">
      <c r="A87" s="55" t="s">
        <v>92</v>
      </c>
      <c r="B87" s="50">
        <v>13</v>
      </c>
      <c r="C87" s="50" t="s">
        <v>15</v>
      </c>
      <c r="D87" s="75">
        <v>89</v>
      </c>
      <c r="E87" s="50">
        <v>1</v>
      </c>
      <c r="F87" s="50" t="s">
        <v>34</v>
      </c>
      <c r="G87" s="50" t="s">
        <v>67</v>
      </c>
      <c r="H87" s="69" t="s">
        <v>93</v>
      </c>
      <c r="I87" s="22">
        <f t="shared" si="21"/>
        <v>1.5</v>
      </c>
      <c r="J87" s="22">
        <f t="shared" si="21"/>
        <v>0</v>
      </c>
      <c r="K87" s="84">
        <f t="shared" si="20"/>
        <v>0</v>
      </c>
    </row>
    <row r="88" spans="1:11" x14ac:dyDescent="0.25">
      <c r="A88" s="54" t="s">
        <v>63</v>
      </c>
      <c r="B88" s="50">
        <v>13</v>
      </c>
      <c r="C88" s="50" t="s">
        <v>15</v>
      </c>
      <c r="D88" s="75">
        <v>89</v>
      </c>
      <c r="E88" s="50">
        <v>1</v>
      </c>
      <c r="F88" s="50" t="s">
        <v>34</v>
      </c>
      <c r="G88" s="50">
        <v>41240</v>
      </c>
      <c r="H88" s="69">
        <v>730</v>
      </c>
      <c r="I88" s="22">
        <f>'Прил 2'!J89</f>
        <v>1.5</v>
      </c>
      <c r="J88" s="22">
        <f>'Прил 2'!K89</f>
        <v>0</v>
      </c>
      <c r="K88" s="84">
        <f t="shared" si="20"/>
        <v>0</v>
      </c>
    </row>
  </sheetData>
  <autoFilter ref="A6:K88"/>
  <mergeCells count="8">
    <mergeCell ref="I1:K1"/>
    <mergeCell ref="A2:K2"/>
    <mergeCell ref="A4:A5"/>
    <mergeCell ref="B4:B5"/>
    <mergeCell ref="C4:C5"/>
    <mergeCell ref="D4:G5"/>
    <mergeCell ref="H4:H5"/>
    <mergeCell ref="I4:K4"/>
  </mergeCells>
  <conditionalFormatting sqref="B42">
    <cfRule type="expression" dxfId="33" priority="41" stopIfTrue="1">
      <formula>$F42=""</formula>
    </cfRule>
    <cfRule type="expression" dxfId="32" priority="42" stopIfTrue="1">
      <formula>#REF!&lt;&gt;""</formula>
    </cfRule>
    <cfRule type="expression" dxfId="31" priority="43" stopIfTrue="1">
      <formula>AND($G42="",$F42&lt;&gt;"")</formula>
    </cfRule>
  </conditionalFormatting>
  <conditionalFormatting sqref="B53">
    <cfRule type="expression" dxfId="30" priority="38" stopIfTrue="1">
      <formula>$F53=""</formula>
    </cfRule>
    <cfRule type="expression" dxfId="29" priority="40" stopIfTrue="1">
      <formula>AND($G53="",$F53&lt;&gt;"")</formula>
    </cfRule>
  </conditionalFormatting>
  <conditionalFormatting sqref="A40">
    <cfRule type="expression" dxfId="28" priority="35" stopIfTrue="1">
      <formula>$F40=""</formula>
    </cfRule>
    <cfRule type="expression" dxfId="27" priority="36" stopIfTrue="1">
      <formula>#REF!&lt;&gt;""</formula>
    </cfRule>
    <cfRule type="expression" dxfId="26" priority="37" stopIfTrue="1">
      <formula>AND($G40="",$F40&lt;&gt;"")</formula>
    </cfRule>
  </conditionalFormatting>
  <conditionalFormatting sqref="A72">
    <cfRule type="expression" dxfId="25" priority="29" stopIfTrue="1">
      <formula>$F72=""</formula>
    </cfRule>
    <cfRule type="expression" dxfId="24" priority="31" stopIfTrue="1">
      <formula>AND($G72="",$F72&lt;&gt;"")</formula>
    </cfRule>
  </conditionalFormatting>
  <conditionalFormatting sqref="A40">
    <cfRule type="expression" dxfId="23" priority="23" stopIfTrue="1">
      <formula>$F40=""</formula>
    </cfRule>
    <cfRule type="expression" dxfId="22" priority="24" stopIfTrue="1">
      <formula>#REF!&lt;&gt;""</formula>
    </cfRule>
    <cfRule type="expression" dxfId="21" priority="25" stopIfTrue="1">
      <formula>AND($G40="",$F40&lt;&gt;"")</formula>
    </cfRule>
  </conditionalFormatting>
  <conditionalFormatting sqref="A37">
    <cfRule type="expression" dxfId="20" priority="20" stopIfTrue="1">
      <formula>$F37=""</formula>
    </cfRule>
    <cfRule type="expression" dxfId="19" priority="21" stopIfTrue="1">
      <formula>#REF!&lt;&gt;""</formula>
    </cfRule>
    <cfRule type="expression" dxfId="18" priority="22" stopIfTrue="1">
      <formula>AND($G37="",$F37&lt;&gt;"")</formula>
    </cfRule>
  </conditionalFormatting>
  <conditionalFormatting sqref="F40 E69:E70 F70:F71">
    <cfRule type="expression" dxfId="17" priority="18" stopIfTrue="1">
      <formula>$C40=""</formula>
    </cfRule>
    <cfRule type="expression" dxfId="16" priority="19" stopIfTrue="1">
      <formula>$D40&lt;&gt;""</formula>
    </cfRule>
  </conditionalFormatting>
  <conditionalFormatting sqref="E40">
    <cfRule type="expression" dxfId="15" priority="16" stopIfTrue="1">
      <formula>$C40=""</formula>
    </cfRule>
    <cfRule type="expression" dxfId="14" priority="17" stopIfTrue="1">
      <formula>$D40&lt;&gt;""</formula>
    </cfRule>
  </conditionalFormatting>
  <conditionalFormatting sqref="F69">
    <cfRule type="expression" dxfId="13" priority="9" stopIfTrue="1">
      <formula>$C69=""</formula>
    </cfRule>
    <cfRule type="expression" dxfId="12" priority="10" stopIfTrue="1">
      <formula>$D69&lt;&gt;""</formula>
    </cfRule>
  </conditionalFormatting>
  <conditionalFormatting sqref="F69">
    <cfRule type="expression" dxfId="11" priority="5" stopIfTrue="1">
      <formula>$C69=""</formula>
    </cfRule>
    <cfRule type="expression" dxfId="10" priority="6" stopIfTrue="1">
      <formula>$D69&lt;&gt;""</formula>
    </cfRule>
  </conditionalFormatting>
  <conditionalFormatting sqref="F40">
    <cfRule type="expression" dxfId="9" priority="3" stopIfTrue="1">
      <formula>$C40=""</formula>
    </cfRule>
    <cfRule type="expression" dxfId="8" priority="4" stopIfTrue="1">
      <formula>$D40&lt;&gt;""</formula>
    </cfRule>
  </conditionalFormatting>
  <conditionalFormatting sqref="E40">
    <cfRule type="expression" dxfId="7" priority="1" stopIfTrue="1">
      <formula>$C40=""</formula>
    </cfRule>
    <cfRule type="expression" dxfId="6" priority="2" stopIfTrue="1">
      <formula>$D40&lt;&gt;""</formula>
    </cfRule>
  </conditionalFormatting>
  <pageMargins left="0.78740157480314965" right="0.78740157480314965" top="0.39370078740157483" bottom="0.78740157480314965" header="0.51181102362204722" footer="0.51181102362204722"/>
  <pageSetup paperSize="9" scale="50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9" stopIfTrue="1" id="{F3797FB4-2AC7-4D43-BCFC-B84EF7D0979C}">
            <xm:f>'\Решения сессии\Пушкино\[Приложение для сельских поселений ПУШКИНО -передвижка.xls]Лист1'!#REF!&lt;&gt;""</xm:f>
            <x14:dxf>
              <font>
                <b val="0"/>
                <i/>
                <condense val="0"/>
                <extend val="0"/>
              </font>
            </x14:dxf>
          </x14:cfRule>
          <xm:sqref>B53</xm:sqref>
        </x14:conditionalFormatting>
        <x14:conditionalFormatting xmlns:xm="http://schemas.microsoft.com/office/excel/2006/main">
          <x14:cfRule type="expression" priority="30" stopIfTrue="1" id="{24E993A7-23BA-4010-9B90-E597B39FCED3}">
            <xm:f>'\Решения сессии\Глушково\[Приложение для сельских поселений - добавка СЭП.xls]Лист1'!#REF!&lt;&gt;""</xm:f>
            <x14:dxf>
              <font>
                <b val="0"/>
                <i/>
                <condense val="0"/>
                <extend val="0"/>
              </font>
            </x14:dxf>
          </x14:cfRule>
          <xm:sqref>A72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BA109"/>
  <sheetViews>
    <sheetView view="pageBreakPreview" zoomScaleNormal="100" zoomScaleSheetLayoutView="100" workbookViewId="0">
      <selection activeCell="J1" sqref="J1:L1"/>
    </sheetView>
  </sheetViews>
  <sheetFormatPr defaultColWidth="9.140625" defaultRowHeight="15" x14ac:dyDescent="0.2"/>
  <cols>
    <col min="1" max="1" width="54.85546875" style="27" customWidth="1"/>
    <col min="2" max="8" width="9.140625" style="8"/>
    <col min="9" max="9" width="9.140625" style="8" customWidth="1"/>
    <col min="10" max="10" width="12" style="8" customWidth="1"/>
    <col min="11" max="11" width="13.5703125" style="8" customWidth="1"/>
    <col min="12" max="12" width="14" style="8" customWidth="1"/>
    <col min="13" max="53" width="9.140625" style="1"/>
    <col min="54" max="16384" width="9.140625" style="8"/>
  </cols>
  <sheetData>
    <row r="1" spans="1:53" ht="139.5" customHeight="1" x14ac:dyDescent="0.25">
      <c r="A1" s="127"/>
      <c r="B1" s="128"/>
      <c r="C1" s="129"/>
      <c r="D1" s="129"/>
      <c r="E1" s="129"/>
      <c r="F1" s="129"/>
      <c r="G1" s="129"/>
      <c r="H1" s="129"/>
      <c r="I1" s="169"/>
      <c r="J1" s="197" t="s">
        <v>201</v>
      </c>
      <c r="K1" s="197"/>
      <c r="L1" s="197"/>
    </row>
    <row r="2" spans="1:53" ht="79.5" customHeight="1" x14ac:dyDescent="0.35">
      <c r="A2" s="207" t="s">
        <v>200</v>
      </c>
      <c r="B2" s="207"/>
      <c r="C2" s="207"/>
      <c r="D2" s="207"/>
      <c r="E2" s="207"/>
      <c r="F2" s="207"/>
      <c r="G2" s="207"/>
      <c r="H2" s="207"/>
      <c r="I2" s="207"/>
      <c r="J2" s="207"/>
      <c r="K2" s="207"/>
      <c r="L2" s="207"/>
      <c r="M2" s="208"/>
      <c r="N2" s="208"/>
      <c r="O2" s="208"/>
      <c r="P2" s="208"/>
      <c r="Q2" s="208"/>
      <c r="R2" s="208"/>
      <c r="S2" s="208"/>
      <c r="T2" s="208"/>
    </row>
    <row r="3" spans="1:53" ht="15.75" x14ac:dyDescent="0.25">
      <c r="A3" s="203"/>
      <c r="B3" s="203"/>
      <c r="C3" s="203"/>
      <c r="D3" s="203"/>
      <c r="E3" s="203"/>
      <c r="F3" s="203"/>
      <c r="G3" s="203"/>
      <c r="H3" s="203"/>
      <c r="I3" s="203"/>
      <c r="J3" s="203"/>
      <c r="K3" s="108"/>
      <c r="L3" s="107" t="s">
        <v>176</v>
      </c>
    </row>
    <row r="4" spans="1:53" ht="15.75" x14ac:dyDescent="0.2">
      <c r="A4" s="205" t="s">
        <v>11</v>
      </c>
      <c r="B4" s="205" t="s">
        <v>172</v>
      </c>
      <c r="C4" s="205"/>
      <c r="D4" s="205"/>
      <c r="E4" s="205"/>
      <c r="F4" s="205" t="s">
        <v>13</v>
      </c>
      <c r="G4" s="205" t="s">
        <v>12</v>
      </c>
      <c r="H4" s="205" t="s">
        <v>171</v>
      </c>
      <c r="I4" s="205" t="s">
        <v>20</v>
      </c>
      <c r="J4" s="205" t="s">
        <v>64</v>
      </c>
      <c r="K4" s="205"/>
      <c r="L4" s="205"/>
    </row>
    <row r="5" spans="1:53" ht="36" customHeight="1" x14ac:dyDescent="0.2">
      <c r="A5" s="205" t="s">
        <v>174</v>
      </c>
      <c r="B5" s="205" t="s">
        <v>174</v>
      </c>
      <c r="C5" s="205"/>
      <c r="D5" s="205"/>
      <c r="E5" s="205"/>
      <c r="F5" s="205" t="s">
        <v>174</v>
      </c>
      <c r="G5" s="205" t="s">
        <v>174</v>
      </c>
      <c r="H5" s="205" t="s">
        <v>174</v>
      </c>
      <c r="I5" s="205" t="s">
        <v>174</v>
      </c>
      <c r="J5" s="192" t="s">
        <v>192</v>
      </c>
      <c r="K5" s="192" t="s">
        <v>193</v>
      </c>
      <c r="L5" s="192" t="s">
        <v>194</v>
      </c>
    </row>
    <row r="6" spans="1:53" s="23" customFormat="1" ht="15.75" x14ac:dyDescent="0.2">
      <c r="A6" s="130">
        <v>1</v>
      </c>
      <c r="B6" s="103">
        <v>2</v>
      </c>
      <c r="C6" s="103">
        <v>3</v>
      </c>
      <c r="D6" s="103">
        <v>4</v>
      </c>
      <c r="E6" s="131">
        <v>5</v>
      </c>
      <c r="F6" s="103">
        <v>6</v>
      </c>
      <c r="G6" s="132">
        <v>7</v>
      </c>
      <c r="H6" s="103">
        <v>8</v>
      </c>
      <c r="I6" s="103">
        <v>9</v>
      </c>
      <c r="J6" s="133" t="s">
        <v>29</v>
      </c>
      <c r="K6" s="133" t="s">
        <v>43</v>
      </c>
      <c r="L6" s="134" t="s">
        <v>136</v>
      </c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</row>
    <row r="7" spans="1:53" s="25" customFormat="1" ht="19.899999999999999" customHeight="1" x14ac:dyDescent="0.25">
      <c r="A7" s="135" t="s">
        <v>21</v>
      </c>
      <c r="B7" s="136"/>
      <c r="C7" s="136"/>
      <c r="D7" s="136"/>
      <c r="E7" s="137"/>
      <c r="F7" s="73"/>
      <c r="G7" s="138"/>
      <c r="H7" s="136"/>
      <c r="I7" s="136"/>
      <c r="J7" s="139">
        <f>J8+J55</f>
        <v>1833.3810000000003</v>
      </c>
      <c r="K7" s="139">
        <f>K8+K55</f>
        <v>1797.6819999999998</v>
      </c>
      <c r="L7" s="115">
        <f t="shared" ref="L7:L70" si="0">K7/J7*100</f>
        <v>98.052832444538225</v>
      </c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24"/>
      <c r="AI7" s="24"/>
      <c r="AJ7" s="24"/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24"/>
      <c r="AV7" s="24"/>
      <c r="AW7" s="24"/>
      <c r="AX7" s="24"/>
      <c r="AY7" s="24"/>
      <c r="AZ7" s="24"/>
      <c r="BA7" s="24"/>
    </row>
    <row r="8" spans="1:53" ht="15" customHeight="1" x14ac:dyDescent="0.25">
      <c r="A8" s="63" t="s">
        <v>135</v>
      </c>
      <c r="B8" s="52" t="s">
        <v>32</v>
      </c>
      <c r="C8" s="3"/>
      <c r="D8" s="50"/>
      <c r="E8" s="75"/>
      <c r="F8" s="50"/>
      <c r="G8" s="140"/>
      <c r="H8" s="141"/>
      <c r="I8" s="142"/>
      <c r="J8" s="22">
        <f>J9+J22</f>
        <v>1178.5430000000001</v>
      </c>
      <c r="K8" s="22">
        <f>K9+K22</f>
        <v>1173.5819999999999</v>
      </c>
      <c r="L8" s="115">
        <f t="shared" si="0"/>
        <v>99.579056512999514</v>
      </c>
      <c r="M8" s="48"/>
      <c r="N8" s="48"/>
      <c r="O8" s="48"/>
    </row>
    <row r="9" spans="1:53" ht="15.75" x14ac:dyDescent="0.25">
      <c r="A9" s="96" t="s">
        <v>131</v>
      </c>
      <c r="B9" s="52">
        <v>65</v>
      </c>
      <c r="C9" s="3">
        <v>1</v>
      </c>
      <c r="D9" s="59"/>
      <c r="E9" s="65"/>
      <c r="F9" s="59"/>
      <c r="G9" s="140"/>
      <c r="H9" s="141"/>
      <c r="I9" s="142"/>
      <c r="J9" s="22">
        <f>J10+J16</f>
        <v>476.38</v>
      </c>
      <c r="K9" s="22">
        <f>K10+K16</f>
        <v>476.3</v>
      </c>
      <c r="L9" s="115">
        <f t="shared" si="0"/>
        <v>99.98320668373988</v>
      </c>
    </row>
    <row r="10" spans="1:53" ht="31.5" x14ac:dyDescent="0.25">
      <c r="A10" s="96" t="s">
        <v>33</v>
      </c>
      <c r="B10" s="53" t="s">
        <v>32</v>
      </c>
      <c r="C10" s="50" t="s">
        <v>22</v>
      </c>
      <c r="D10" s="50" t="s">
        <v>34</v>
      </c>
      <c r="E10" s="75" t="s">
        <v>35</v>
      </c>
      <c r="F10" s="50"/>
      <c r="G10" s="53"/>
      <c r="H10" s="50"/>
      <c r="I10" s="50"/>
      <c r="J10" s="22">
        <f>J13</f>
        <v>224.38</v>
      </c>
      <c r="K10" s="22">
        <f>K13</f>
        <v>224.3</v>
      </c>
      <c r="L10" s="115">
        <f t="shared" si="0"/>
        <v>99.964346198413409</v>
      </c>
    </row>
    <row r="11" spans="1:53" ht="78.75" x14ac:dyDescent="0.25">
      <c r="A11" s="85" t="s">
        <v>103</v>
      </c>
      <c r="B11" s="52">
        <v>65</v>
      </c>
      <c r="C11" s="3">
        <v>1</v>
      </c>
      <c r="D11" s="50" t="s">
        <v>34</v>
      </c>
      <c r="E11" s="51">
        <v>41150</v>
      </c>
      <c r="F11" s="50" t="s">
        <v>105</v>
      </c>
      <c r="G11" s="50"/>
      <c r="H11" s="50"/>
      <c r="I11" s="50"/>
      <c r="J11" s="22">
        <f>J12</f>
        <v>224.38</v>
      </c>
      <c r="K11" s="22">
        <f t="shared" ref="K11" si="1">K12</f>
        <v>224.3</v>
      </c>
      <c r="L11" s="115">
        <f t="shared" si="0"/>
        <v>99.964346198413409</v>
      </c>
    </row>
    <row r="12" spans="1:53" ht="31.5" x14ac:dyDescent="0.25">
      <c r="A12" s="85" t="s">
        <v>104</v>
      </c>
      <c r="B12" s="52">
        <v>65</v>
      </c>
      <c r="C12" s="3">
        <v>1</v>
      </c>
      <c r="D12" s="50" t="s">
        <v>34</v>
      </c>
      <c r="E12" s="51">
        <v>41150</v>
      </c>
      <c r="F12" s="50" t="s">
        <v>106</v>
      </c>
      <c r="G12" s="50"/>
      <c r="H12" s="50"/>
      <c r="I12" s="50"/>
      <c r="J12" s="22">
        <f>J13</f>
        <v>224.38</v>
      </c>
      <c r="K12" s="22">
        <f t="shared" ref="K12" si="2">K13</f>
        <v>224.3</v>
      </c>
      <c r="L12" s="115">
        <f t="shared" si="0"/>
        <v>99.964346198413409</v>
      </c>
    </row>
    <row r="13" spans="1:53" ht="15.75" x14ac:dyDescent="0.25">
      <c r="A13" s="96" t="s">
        <v>14</v>
      </c>
      <c r="B13" s="52">
        <v>65</v>
      </c>
      <c r="C13" s="3">
        <v>1</v>
      </c>
      <c r="D13" s="50" t="s">
        <v>34</v>
      </c>
      <c r="E13" s="51">
        <v>41150</v>
      </c>
      <c r="F13" s="3" t="s">
        <v>106</v>
      </c>
      <c r="G13" s="143" t="s">
        <v>15</v>
      </c>
      <c r="H13" s="144"/>
      <c r="I13" s="50"/>
      <c r="J13" s="22">
        <f>J14</f>
        <v>224.38</v>
      </c>
      <c r="K13" s="22">
        <f t="shared" ref="K13:K14" si="3">K14</f>
        <v>224.3</v>
      </c>
      <c r="L13" s="115">
        <f t="shared" si="0"/>
        <v>99.964346198413409</v>
      </c>
    </row>
    <row r="14" spans="1:53" ht="47.25" x14ac:dyDescent="0.25">
      <c r="A14" s="96" t="s">
        <v>31</v>
      </c>
      <c r="B14" s="52">
        <v>65</v>
      </c>
      <c r="C14" s="3">
        <v>1</v>
      </c>
      <c r="D14" s="50" t="s">
        <v>34</v>
      </c>
      <c r="E14" s="51">
        <v>41150</v>
      </c>
      <c r="F14" s="3" t="s">
        <v>106</v>
      </c>
      <c r="G14" s="145" t="s">
        <v>15</v>
      </c>
      <c r="H14" s="146" t="s">
        <v>26</v>
      </c>
      <c r="I14" s="50"/>
      <c r="J14" s="22">
        <f>J15</f>
        <v>224.38</v>
      </c>
      <c r="K14" s="22">
        <f t="shared" si="3"/>
        <v>224.3</v>
      </c>
      <c r="L14" s="115">
        <f t="shared" si="0"/>
        <v>99.964346198413409</v>
      </c>
    </row>
    <row r="15" spans="1:53" ht="47.25" x14ac:dyDescent="0.25">
      <c r="A15" s="147" t="s">
        <v>152</v>
      </c>
      <c r="B15" s="52">
        <v>65</v>
      </c>
      <c r="C15" s="3">
        <v>1</v>
      </c>
      <c r="D15" s="50" t="s">
        <v>34</v>
      </c>
      <c r="E15" s="51" t="s">
        <v>35</v>
      </c>
      <c r="F15" s="3" t="s">
        <v>106</v>
      </c>
      <c r="G15" s="145" t="s">
        <v>15</v>
      </c>
      <c r="H15" s="146" t="s">
        <v>26</v>
      </c>
      <c r="I15" s="50">
        <v>911</v>
      </c>
      <c r="J15" s="22">
        <f>'Прил 2'!J15</f>
        <v>224.38</v>
      </c>
      <c r="K15" s="22">
        <f>'Прил 2'!K15</f>
        <v>224.3</v>
      </c>
      <c r="L15" s="115">
        <f t="shared" si="0"/>
        <v>99.964346198413409</v>
      </c>
    </row>
    <row r="16" spans="1:53" ht="63" x14ac:dyDescent="0.25">
      <c r="A16" s="178" t="s">
        <v>183</v>
      </c>
      <c r="B16" s="49" t="s">
        <v>32</v>
      </c>
      <c r="C16" s="3" t="s">
        <v>22</v>
      </c>
      <c r="D16" s="50" t="s">
        <v>34</v>
      </c>
      <c r="E16" s="51" t="s">
        <v>184</v>
      </c>
      <c r="F16" s="3"/>
      <c r="G16" s="3"/>
      <c r="H16" s="3"/>
      <c r="I16" s="50"/>
      <c r="J16" s="22">
        <f>J17</f>
        <v>252</v>
      </c>
      <c r="K16" s="22">
        <f t="shared" ref="K16:K20" si="4">K17</f>
        <v>252</v>
      </c>
      <c r="L16" s="115">
        <f t="shared" si="0"/>
        <v>100</v>
      </c>
    </row>
    <row r="17" spans="1:12" ht="78.75" x14ac:dyDescent="0.25">
      <c r="A17" s="183" t="s">
        <v>103</v>
      </c>
      <c r="B17" s="49" t="s">
        <v>32</v>
      </c>
      <c r="C17" s="3" t="s">
        <v>22</v>
      </c>
      <c r="D17" s="50" t="s">
        <v>34</v>
      </c>
      <c r="E17" s="51" t="s">
        <v>184</v>
      </c>
      <c r="F17" s="3" t="s">
        <v>105</v>
      </c>
      <c r="G17" s="3"/>
      <c r="H17" s="3"/>
      <c r="I17" s="50"/>
      <c r="J17" s="22">
        <f>J18</f>
        <v>252</v>
      </c>
      <c r="K17" s="22">
        <f t="shared" si="4"/>
        <v>252</v>
      </c>
      <c r="L17" s="115">
        <f t="shared" si="0"/>
        <v>100</v>
      </c>
    </row>
    <row r="18" spans="1:12" ht="31.5" x14ac:dyDescent="0.25">
      <c r="A18" s="183" t="s">
        <v>104</v>
      </c>
      <c r="B18" s="49" t="s">
        <v>32</v>
      </c>
      <c r="C18" s="3" t="s">
        <v>22</v>
      </c>
      <c r="D18" s="50" t="s">
        <v>34</v>
      </c>
      <c r="E18" s="51" t="s">
        <v>184</v>
      </c>
      <c r="F18" s="3" t="s">
        <v>106</v>
      </c>
      <c r="G18" s="3"/>
      <c r="H18" s="3"/>
      <c r="I18" s="50"/>
      <c r="J18" s="22">
        <f>J19</f>
        <v>252</v>
      </c>
      <c r="K18" s="22">
        <f t="shared" si="4"/>
        <v>252</v>
      </c>
      <c r="L18" s="115">
        <f t="shared" si="0"/>
        <v>100</v>
      </c>
    </row>
    <row r="19" spans="1:12" ht="15.75" x14ac:dyDescent="0.25">
      <c r="A19" s="187" t="s">
        <v>14</v>
      </c>
      <c r="B19" s="49" t="s">
        <v>32</v>
      </c>
      <c r="C19" s="3" t="s">
        <v>22</v>
      </c>
      <c r="D19" s="50" t="s">
        <v>34</v>
      </c>
      <c r="E19" s="51" t="s">
        <v>184</v>
      </c>
      <c r="F19" s="3" t="s">
        <v>106</v>
      </c>
      <c r="G19" s="3" t="s">
        <v>15</v>
      </c>
      <c r="H19" s="3"/>
      <c r="I19" s="50"/>
      <c r="J19" s="22">
        <f>J20</f>
        <v>252</v>
      </c>
      <c r="K19" s="22">
        <f t="shared" si="4"/>
        <v>252</v>
      </c>
      <c r="L19" s="115">
        <f t="shared" si="0"/>
        <v>100</v>
      </c>
    </row>
    <row r="20" spans="1:12" ht="47.25" x14ac:dyDescent="0.25">
      <c r="A20" s="187" t="s">
        <v>31</v>
      </c>
      <c r="B20" s="49" t="s">
        <v>32</v>
      </c>
      <c r="C20" s="3" t="s">
        <v>22</v>
      </c>
      <c r="D20" s="50" t="s">
        <v>34</v>
      </c>
      <c r="E20" s="51" t="s">
        <v>184</v>
      </c>
      <c r="F20" s="3" t="s">
        <v>106</v>
      </c>
      <c r="G20" s="3" t="s">
        <v>15</v>
      </c>
      <c r="H20" s="3" t="s">
        <v>26</v>
      </c>
      <c r="I20" s="50"/>
      <c r="J20" s="22">
        <f>J21</f>
        <v>252</v>
      </c>
      <c r="K20" s="22">
        <f t="shared" si="4"/>
        <v>252</v>
      </c>
      <c r="L20" s="115">
        <f t="shared" si="0"/>
        <v>100</v>
      </c>
    </row>
    <row r="21" spans="1:12" ht="47.25" x14ac:dyDescent="0.25">
      <c r="A21" s="147" t="s">
        <v>152</v>
      </c>
      <c r="B21" s="52">
        <v>65</v>
      </c>
      <c r="C21" s="3">
        <v>1</v>
      </c>
      <c r="D21" s="50" t="s">
        <v>34</v>
      </c>
      <c r="E21" s="51" t="s">
        <v>184</v>
      </c>
      <c r="F21" s="3" t="s">
        <v>106</v>
      </c>
      <c r="G21" s="145" t="s">
        <v>15</v>
      </c>
      <c r="H21" s="146" t="s">
        <v>26</v>
      </c>
      <c r="I21" s="50">
        <v>911</v>
      </c>
      <c r="J21" s="22">
        <f>'Прил 2'!J18</f>
        <v>252</v>
      </c>
      <c r="K21" s="22">
        <f>'Прил 2'!K18</f>
        <v>252</v>
      </c>
      <c r="L21" s="115">
        <f t="shared" si="0"/>
        <v>100</v>
      </c>
    </row>
    <row r="22" spans="1:12" ht="31.5" x14ac:dyDescent="0.25">
      <c r="A22" s="96" t="s">
        <v>134</v>
      </c>
      <c r="B22" s="49" t="s">
        <v>32</v>
      </c>
      <c r="C22" s="3" t="s">
        <v>23</v>
      </c>
      <c r="D22" s="50"/>
      <c r="E22" s="51"/>
      <c r="F22" s="3"/>
      <c r="G22" s="52"/>
      <c r="H22" s="3"/>
      <c r="I22" s="50"/>
      <c r="J22" s="22">
        <f>J23+J29+J44</f>
        <v>702.16300000000001</v>
      </c>
      <c r="K22" s="22">
        <f>K23+K29+K44</f>
        <v>697.28199999999993</v>
      </c>
      <c r="L22" s="115">
        <f t="shared" si="0"/>
        <v>99.304862261326775</v>
      </c>
    </row>
    <row r="23" spans="1:12" ht="30.75" customHeight="1" x14ac:dyDescent="0.25">
      <c r="A23" s="96" t="s">
        <v>36</v>
      </c>
      <c r="B23" s="49" t="s">
        <v>32</v>
      </c>
      <c r="C23" s="3" t="s">
        <v>23</v>
      </c>
      <c r="D23" s="50" t="s">
        <v>34</v>
      </c>
      <c r="E23" s="51" t="s">
        <v>37</v>
      </c>
      <c r="F23" s="3"/>
      <c r="G23" s="52"/>
      <c r="H23" s="3"/>
      <c r="I23" s="53"/>
      <c r="J23" s="22">
        <f>J24</f>
        <v>309.38499999999999</v>
      </c>
      <c r="K23" s="22">
        <f>K26</f>
        <v>309.39999999999998</v>
      </c>
      <c r="L23" s="115">
        <f t="shared" si="0"/>
        <v>100.00484832813486</v>
      </c>
    </row>
    <row r="24" spans="1:12" ht="84" customHeight="1" x14ac:dyDescent="0.25">
      <c r="A24" s="85" t="s">
        <v>103</v>
      </c>
      <c r="B24" s="49" t="s">
        <v>32</v>
      </c>
      <c r="C24" s="3" t="s">
        <v>23</v>
      </c>
      <c r="D24" s="50" t="s">
        <v>34</v>
      </c>
      <c r="E24" s="51" t="s">
        <v>37</v>
      </c>
      <c r="F24" s="3" t="s">
        <v>105</v>
      </c>
      <c r="G24" s="52"/>
      <c r="H24" s="3"/>
      <c r="I24" s="53"/>
      <c r="J24" s="22">
        <f>J25</f>
        <v>309.38499999999999</v>
      </c>
      <c r="K24" s="22">
        <f t="shared" ref="K24" si="5">K25</f>
        <v>309.39999999999998</v>
      </c>
      <c r="L24" s="115">
        <f t="shared" si="0"/>
        <v>100.00484832813486</v>
      </c>
    </row>
    <row r="25" spans="1:12" ht="30.75" customHeight="1" x14ac:dyDescent="0.25">
      <c r="A25" s="85" t="s">
        <v>104</v>
      </c>
      <c r="B25" s="49" t="s">
        <v>32</v>
      </c>
      <c r="C25" s="3" t="s">
        <v>23</v>
      </c>
      <c r="D25" s="50" t="s">
        <v>34</v>
      </c>
      <c r="E25" s="51" t="s">
        <v>37</v>
      </c>
      <c r="F25" s="3" t="s">
        <v>106</v>
      </c>
      <c r="G25" s="52"/>
      <c r="H25" s="3"/>
      <c r="I25" s="53"/>
      <c r="J25" s="22">
        <f>J26</f>
        <v>309.38499999999999</v>
      </c>
      <c r="K25" s="22">
        <f t="shared" ref="K25" si="6">K26</f>
        <v>309.39999999999998</v>
      </c>
      <c r="L25" s="115">
        <f t="shared" si="0"/>
        <v>100.00484832813486</v>
      </c>
    </row>
    <row r="26" spans="1:12" ht="15.75" x14ac:dyDescent="0.25">
      <c r="A26" s="96" t="s">
        <v>14</v>
      </c>
      <c r="B26" s="49" t="s">
        <v>32</v>
      </c>
      <c r="C26" s="3" t="s">
        <v>23</v>
      </c>
      <c r="D26" s="50" t="s">
        <v>34</v>
      </c>
      <c r="E26" s="51" t="s">
        <v>37</v>
      </c>
      <c r="F26" s="3" t="s">
        <v>106</v>
      </c>
      <c r="G26" s="52" t="s">
        <v>15</v>
      </c>
      <c r="H26" s="3"/>
      <c r="I26" s="53"/>
      <c r="J26" s="22">
        <f>J27</f>
        <v>309.38499999999999</v>
      </c>
      <c r="K26" s="22">
        <f t="shared" ref="K26:K27" si="7">K27</f>
        <v>309.39999999999998</v>
      </c>
      <c r="L26" s="115">
        <f t="shared" si="0"/>
        <v>100.00484832813486</v>
      </c>
    </row>
    <row r="27" spans="1:12" ht="63" customHeight="1" x14ac:dyDescent="0.25">
      <c r="A27" s="96" t="s">
        <v>65</v>
      </c>
      <c r="B27" s="49" t="s">
        <v>32</v>
      </c>
      <c r="C27" s="50" t="s">
        <v>23</v>
      </c>
      <c r="D27" s="50" t="s">
        <v>34</v>
      </c>
      <c r="E27" s="75">
        <v>41110</v>
      </c>
      <c r="F27" s="50" t="s">
        <v>106</v>
      </c>
      <c r="G27" s="53" t="s">
        <v>15</v>
      </c>
      <c r="H27" s="50" t="s">
        <v>16</v>
      </c>
      <c r="I27" s="53"/>
      <c r="J27" s="22">
        <f>J28</f>
        <v>309.38499999999999</v>
      </c>
      <c r="K27" s="22">
        <f t="shared" si="7"/>
        <v>309.39999999999998</v>
      </c>
      <c r="L27" s="115">
        <f t="shared" si="0"/>
        <v>100.00484832813486</v>
      </c>
    </row>
    <row r="28" spans="1:12" ht="47.25" x14ac:dyDescent="0.25">
      <c r="A28" s="147" t="s">
        <v>152</v>
      </c>
      <c r="B28" s="49" t="s">
        <v>32</v>
      </c>
      <c r="C28" s="50" t="s">
        <v>23</v>
      </c>
      <c r="D28" s="50" t="s">
        <v>34</v>
      </c>
      <c r="E28" s="75" t="s">
        <v>37</v>
      </c>
      <c r="F28" s="50" t="s">
        <v>106</v>
      </c>
      <c r="G28" s="52" t="s">
        <v>15</v>
      </c>
      <c r="H28" s="3" t="s">
        <v>16</v>
      </c>
      <c r="I28" s="50">
        <v>911</v>
      </c>
      <c r="J28" s="22">
        <f>'Прил 2'!J24</f>
        <v>309.38499999999999</v>
      </c>
      <c r="K28" s="22">
        <f>'Прил 2'!K24</f>
        <v>309.39999999999998</v>
      </c>
      <c r="L28" s="115">
        <f t="shared" si="0"/>
        <v>100.00484832813486</v>
      </c>
    </row>
    <row r="29" spans="1:12" ht="31.5" x14ac:dyDescent="0.25">
      <c r="A29" s="96" t="s">
        <v>38</v>
      </c>
      <c r="B29" s="53" t="s">
        <v>32</v>
      </c>
      <c r="C29" s="50" t="s">
        <v>23</v>
      </c>
      <c r="D29" s="50" t="s">
        <v>34</v>
      </c>
      <c r="E29" s="75" t="s">
        <v>39</v>
      </c>
      <c r="F29" s="50"/>
      <c r="G29" s="52"/>
      <c r="H29" s="3"/>
      <c r="I29" s="53"/>
      <c r="J29" s="22">
        <f>J32+J35</f>
        <v>168.01599999999999</v>
      </c>
      <c r="K29" s="22">
        <f t="shared" ref="K29" si="8">K32+K35</f>
        <v>167.982</v>
      </c>
      <c r="L29" s="115">
        <f t="shared" si="0"/>
        <v>99.979763832016005</v>
      </c>
    </row>
    <row r="30" spans="1:12" ht="31.5" x14ac:dyDescent="0.25">
      <c r="A30" s="55" t="s">
        <v>99</v>
      </c>
      <c r="B30" s="49" t="s">
        <v>32</v>
      </c>
      <c r="C30" s="50" t="s">
        <v>23</v>
      </c>
      <c r="D30" s="50" t="s">
        <v>34</v>
      </c>
      <c r="E30" s="75" t="s">
        <v>39</v>
      </c>
      <c r="F30" s="50" t="s">
        <v>101</v>
      </c>
      <c r="G30" s="52"/>
      <c r="H30" s="3"/>
      <c r="I30" s="53"/>
      <c r="J30" s="22">
        <f>J31</f>
        <v>158.43099999999998</v>
      </c>
      <c r="K30" s="22">
        <f t="shared" ref="K30" si="9">K31</f>
        <v>158.4</v>
      </c>
      <c r="L30" s="115">
        <f t="shared" si="0"/>
        <v>99.980433122305627</v>
      </c>
    </row>
    <row r="31" spans="1:12" ht="47.25" x14ac:dyDescent="0.25">
      <c r="A31" s="55" t="s">
        <v>100</v>
      </c>
      <c r="B31" s="49" t="s">
        <v>32</v>
      </c>
      <c r="C31" s="50" t="s">
        <v>23</v>
      </c>
      <c r="D31" s="50" t="s">
        <v>34</v>
      </c>
      <c r="E31" s="75" t="s">
        <v>39</v>
      </c>
      <c r="F31" s="50" t="s">
        <v>102</v>
      </c>
      <c r="G31" s="52"/>
      <c r="H31" s="3"/>
      <c r="I31" s="53"/>
      <c r="J31" s="22">
        <f>J32</f>
        <v>158.43099999999998</v>
      </c>
      <c r="K31" s="22">
        <f t="shared" ref="K31" si="10">K32</f>
        <v>158.4</v>
      </c>
      <c r="L31" s="115">
        <f t="shared" si="0"/>
        <v>99.980433122305627</v>
      </c>
    </row>
    <row r="32" spans="1:12" ht="15.75" x14ac:dyDescent="0.25">
      <c r="A32" s="96" t="s">
        <v>14</v>
      </c>
      <c r="B32" s="49" t="s">
        <v>32</v>
      </c>
      <c r="C32" s="50" t="s">
        <v>23</v>
      </c>
      <c r="D32" s="50" t="s">
        <v>34</v>
      </c>
      <c r="E32" s="75" t="s">
        <v>39</v>
      </c>
      <c r="F32" s="50" t="s">
        <v>102</v>
      </c>
      <c r="G32" s="52" t="s">
        <v>15</v>
      </c>
      <c r="H32" s="3"/>
      <c r="I32" s="53"/>
      <c r="J32" s="22">
        <f>J33</f>
        <v>158.43099999999998</v>
      </c>
      <c r="K32" s="22">
        <f t="shared" ref="K32:K33" si="11">K33</f>
        <v>158.4</v>
      </c>
      <c r="L32" s="115">
        <f t="shared" si="0"/>
        <v>99.980433122305627</v>
      </c>
    </row>
    <row r="33" spans="1:12" ht="69.75" customHeight="1" x14ac:dyDescent="0.25">
      <c r="A33" s="96" t="s">
        <v>65</v>
      </c>
      <c r="B33" s="49" t="s">
        <v>32</v>
      </c>
      <c r="C33" s="50" t="s">
        <v>23</v>
      </c>
      <c r="D33" s="50" t="s">
        <v>34</v>
      </c>
      <c r="E33" s="75" t="s">
        <v>39</v>
      </c>
      <c r="F33" s="50" t="s">
        <v>102</v>
      </c>
      <c r="G33" s="52" t="s">
        <v>15</v>
      </c>
      <c r="H33" s="3" t="s">
        <v>16</v>
      </c>
      <c r="I33" s="53"/>
      <c r="J33" s="22">
        <f>J34</f>
        <v>158.43099999999998</v>
      </c>
      <c r="K33" s="22">
        <f t="shared" si="11"/>
        <v>158.4</v>
      </c>
      <c r="L33" s="115">
        <f t="shared" si="0"/>
        <v>99.980433122305627</v>
      </c>
    </row>
    <row r="34" spans="1:12" ht="47.25" x14ac:dyDescent="0.25">
      <c r="A34" s="147" t="s">
        <v>152</v>
      </c>
      <c r="B34" s="49" t="s">
        <v>32</v>
      </c>
      <c r="C34" s="50" t="s">
        <v>23</v>
      </c>
      <c r="D34" s="50" t="s">
        <v>34</v>
      </c>
      <c r="E34" s="75" t="s">
        <v>39</v>
      </c>
      <c r="F34" s="50" t="s">
        <v>102</v>
      </c>
      <c r="G34" s="52" t="s">
        <v>15</v>
      </c>
      <c r="H34" s="3" t="s">
        <v>16</v>
      </c>
      <c r="I34" s="53">
        <v>911</v>
      </c>
      <c r="J34" s="22">
        <f>'Прил 2'!J26</f>
        <v>158.43099999999998</v>
      </c>
      <c r="K34" s="22">
        <f>'Прил 2'!K26</f>
        <v>158.4</v>
      </c>
      <c r="L34" s="115">
        <f t="shared" si="0"/>
        <v>99.980433122305627</v>
      </c>
    </row>
    <row r="35" spans="1:12" ht="31.5" x14ac:dyDescent="0.25">
      <c r="A35" s="55" t="s">
        <v>99</v>
      </c>
      <c r="B35" s="49" t="s">
        <v>32</v>
      </c>
      <c r="C35" s="50" t="s">
        <v>23</v>
      </c>
      <c r="D35" s="50" t="s">
        <v>34</v>
      </c>
      <c r="E35" s="75" t="s">
        <v>39</v>
      </c>
      <c r="F35" s="50" t="s">
        <v>108</v>
      </c>
      <c r="G35" s="52"/>
      <c r="H35" s="3"/>
      <c r="I35" s="53"/>
      <c r="J35" s="22">
        <f>J40+J36</f>
        <v>9.5849999999999991</v>
      </c>
      <c r="K35" s="22">
        <f>K40</f>
        <v>9.5820000000000007</v>
      </c>
      <c r="L35" s="115">
        <f t="shared" si="0"/>
        <v>99.968701095461682</v>
      </c>
    </row>
    <row r="36" spans="1:12" ht="15.75" x14ac:dyDescent="0.25">
      <c r="A36" s="4" t="s">
        <v>185</v>
      </c>
      <c r="B36" s="188" t="s">
        <v>32</v>
      </c>
      <c r="C36" s="181" t="s">
        <v>23</v>
      </c>
      <c r="D36" s="50" t="s">
        <v>34</v>
      </c>
      <c r="E36" s="75" t="s">
        <v>39</v>
      </c>
      <c r="F36" s="50" t="s">
        <v>186</v>
      </c>
      <c r="G36" s="52"/>
      <c r="H36" s="179"/>
      <c r="I36" s="50"/>
      <c r="J36" s="22">
        <f>J37</f>
        <v>1</v>
      </c>
      <c r="K36" s="22">
        <f t="shared" ref="K36:K38" si="12">K37</f>
        <v>1</v>
      </c>
      <c r="L36" s="115">
        <f t="shared" si="0"/>
        <v>100</v>
      </c>
    </row>
    <row r="37" spans="1:12" ht="15.75" x14ac:dyDescent="0.25">
      <c r="A37" s="187" t="s">
        <v>14</v>
      </c>
      <c r="B37" s="188" t="s">
        <v>32</v>
      </c>
      <c r="C37" s="181" t="s">
        <v>23</v>
      </c>
      <c r="D37" s="50" t="s">
        <v>34</v>
      </c>
      <c r="E37" s="75" t="s">
        <v>39</v>
      </c>
      <c r="F37" s="50" t="s">
        <v>186</v>
      </c>
      <c r="G37" s="52" t="s">
        <v>15</v>
      </c>
      <c r="H37" s="179"/>
      <c r="I37" s="50"/>
      <c r="J37" s="22">
        <f>J38</f>
        <v>1</v>
      </c>
      <c r="K37" s="22">
        <f t="shared" si="12"/>
        <v>1</v>
      </c>
      <c r="L37" s="115">
        <f t="shared" si="0"/>
        <v>100</v>
      </c>
    </row>
    <row r="38" spans="1:12" ht="63" x14ac:dyDescent="0.25">
      <c r="A38" s="187" t="s">
        <v>65</v>
      </c>
      <c r="B38" s="188" t="s">
        <v>32</v>
      </c>
      <c r="C38" s="181" t="s">
        <v>23</v>
      </c>
      <c r="D38" s="50" t="s">
        <v>34</v>
      </c>
      <c r="E38" s="75" t="s">
        <v>39</v>
      </c>
      <c r="F38" s="50" t="s">
        <v>186</v>
      </c>
      <c r="G38" s="52" t="s">
        <v>15</v>
      </c>
      <c r="H38" s="179" t="s">
        <v>16</v>
      </c>
      <c r="I38" s="50"/>
      <c r="J38" s="22">
        <f>J39</f>
        <v>1</v>
      </c>
      <c r="K38" s="22">
        <f t="shared" si="12"/>
        <v>1</v>
      </c>
      <c r="L38" s="115">
        <f t="shared" si="0"/>
        <v>100</v>
      </c>
    </row>
    <row r="39" spans="1:12" ht="47.25" x14ac:dyDescent="0.25">
      <c r="A39" s="147" t="s">
        <v>152</v>
      </c>
      <c r="B39" s="3" t="s">
        <v>32</v>
      </c>
      <c r="C39" s="50" t="s">
        <v>23</v>
      </c>
      <c r="D39" s="50" t="s">
        <v>34</v>
      </c>
      <c r="E39" s="50" t="s">
        <v>39</v>
      </c>
      <c r="F39" s="50" t="s">
        <v>186</v>
      </c>
      <c r="G39" s="3" t="s">
        <v>15</v>
      </c>
      <c r="H39" s="3" t="s">
        <v>16</v>
      </c>
      <c r="I39" s="50" t="s">
        <v>187</v>
      </c>
      <c r="J39" s="22">
        <f>'Прил 2'!J29</f>
        <v>1</v>
      </c>
      <c r="K39" s="22">
        <f>'Прил 2'!K29</f>
        <v>1</v>
      </c>
      <c r="L39" s="115">
        <f t="shared" si="0"/>
        <v>100</v>
      </c>
    </row>
    <row r="40" spans="1:12" ht="47.25" x14ac:dyDescent="0.25">
      <c r="A40" s="55" t="s">
        <v>100</v>
      </c>
      <c r="B40" s="49" t="s">
        <v>32</v>
      </c>
      <c r="C40" s="50" t="s">
        <v>23</v>
      </c>
      <c r="D40" s="50" t="s">
        <v>34</v>
      </c>
      <c r="E40" s="75" t="s">
        <v>39</v>
      </c>
      <c r="F40" s="50" t="s">
        <v>111</v>
      </c>
      <c r="G40" s="52"/>
      <c r="H40" s="3"/>
      <c r="I40" s="53"/>
      <c r="J40" s="22">
        <f>J41</f>
        <v>8.5849999999999991</v>
      </c>
      <c r="K40" s="22">
        <f t="shared" ref="K40:K42" si="13">K41</f>
        <v>9.5820000000000007</v>
      </c>
      <c r="L40" s="115">
        <f t="shared" si="0"/>
        <v>111.61327897495634</v>
      </c>
    </row>
    <row r="41" spans="1:12" ht="15.75" x14ac:dyDescent="0.25">
      <c r="A41" s="96" t="s">
        <v>14</v>
      </c>
      <c r="B41" s="49" t="s">
        <v>32</v>
      </c>
      <c r="C41" s="50" t="s">
        <v>23</v>
      </c>
      <c r="D41" s="50" t="s">
        <v>34</v>
      </c>
      <c r="E41" s="75" t="s">
        <v>39</v>
      </c>
      <c r="F41" s="50" t="s">
        <v>111</v>
      </c>
      <c r="G41" s="52" t="s">
        <v>15</v>
      </c>
      <c r="H41" s="3"/>
      <c r="I41" s="53"/>
      <c r="J41" s="22">
        <f>J42</f>
        <v>8.5849999999999991</v>
      </c>
      <c r="K41" s="22">
        <f t="shared" si="13"/>
        <v>9.5820000000000007</v>
      </c>
      <c r="L41" s="115">
        <f t="shared" si="0"/>
        <v>111.61327897495634</v>
      </c>
    </row>
    <row r="42" spans="1:12" ht="69.75" customHeight="1" x14ac:dyDescent="0.25">
      <c r="A42" s="96" t="s">
        <v>65</v>
      </c>
      <c r="B42" s="49" t="s">
        <v>32</v>
      </c>
      <c r="C42" s="50" t="s">
        <v>23</v>
      </c>
      <c r="D42" s="50" t="s">
        <v>34</v>
      </c>
      <c r="E42" s="75" t="s">
        <v>39</v>
      </c>
      <c r="F42" s="50" t="s">
        <v>111</v>
      </c>
      <c r="G42" s="52" t="s">
        <v>15</v>
      </c>
      <c r="H42" s="3" t="s">
        <v>16</v>
      </c>
      <c r="I42" s="53"/>
      <c r="J42" s="22">
        <f>J43</f>
        <v>8.5849999999999991</v>
      </c>
      <c r="K42" s="22">
        <f t="shared" si="13"/>
        <v>9.5820000000000007</v>
      </c>
      <c r="L42" s="115">
        <f t="shared" si="0"/>
        <v>111.61327897495634</v>
      </c>
    </row>
    <row r="43" spans="1:12" ht="47.25" x14ac:dyDescent="0.25">
      <c r="A43" s="147" t="s">
        <v>152</v>
      </c>
      <c r="B43" s="49" t="s">
        <v>32</v>
      </c>
      <c r="C43" s="50" t="s">
        <v>23</v>
      </c>
      <c r="D43" s="50" t="s">
        <v>34</v>
      </c>
      <c r="E43" s="75" t="s">
        <v>39</v>
      </c>
      <c r="F43" s="50" t="s">
        <v>111</v>
      </c>
      <c r="G43" s="52" t="s">
        <v>15</v>
      </c>
      <c r="H43" s="3" t="s">
        <v>16</v>
      </c>
      <c r="I43" s="53">
        <v>911</v>
      </c>
      <c r="J43" s="22">
        <f>'Прил 2'!J30</f>
        <v>8.5849999999999991</v>
      </c>
      <c r="K43" s="22">
        <f>'Прил 2'!K28</f>
        <v>9.5820000000000007</v>
      </c>
      <c r="L43" s="115">
        <f t="shared" si="0"/>
        <v>111.61327897495634</v>
      </c>
    </row>
    <row r="44" spans="1:12" ht="63" x14ac:dyDescent="0.25">
      <c r="A44" s="178" t="s">
        <v>183</v>
      </c>
      <c r="B44" s="188" t="s">
        <v>32</v>
      </c>
      <c r="C44" s="181" t="s">
        <v>23</v>
      </c>
      <c r="D44" s="50" t="s">
        <v>34</v>
      </c>
      <c r="E44" s="75" t="s">
        <v>184</v>
      </c>
      <c r="F44" s="50"/>
      <c r="G44" s="52"/>
      <c r="H44" s="3"/>
      <c r="I44" s="53"/>
      <c r="J44" s="22">
        <f>J45+J50</f>
        <v>224.762</v>
      </c>
      <c r="K44" s="22">
        <f t="shared" ref="K44" si="14">K45+K50</f>
        <v>219.9</v>
      </c>
      <c r="L44" s="115">
        <f t="shared" si="0"/>
        <v>97.836822950498743</v>
      </c>
    </row>
    <row r="45" spans="1:12" ht="78.75" x14ac:dyDescent="0.25">
      <c r="A45" s="183" t="s">
        <v>103</v>
      </c>
      <c r="B45" s="188" t="s">
        <v>32</v>
      </c>
      <c r="C45" s="181" t="s">
        <v>23</v>
      </c>
      <c r="D45" s="50" t="s">
        <v>34</v>
      </c>
      <c r="E45" s="75" t="s">
        <v>184</v>
      </c>
      <c r="F45" s="50" t="s">
        <v>105</v>
      </c>
      <c r="G45" s="52"/>
      <c r="H45" s="3"/>
      <c r="I45" s="53"/>
      <c r="J45" s="22">
        <f>J46</f>
        <v>147.762</v>
      </c>
      <c r="K45" s="22">
        <f t="shared" ref="K45:K48" si="15">K46</f>
        <v>147.80000000000001</v>
      </c>
      <c r="L45" s="115">
        <f t="shared" si="0"/>
        <v>100.02571703144245</v>
      </c>
    </row>
    <row r="46" spans="1:12" ht="31.5" x14ac:dyDescent="0.25">
      <c r="A46" s="183" t="s">
        <v>104</v>
      </c>
      <c r="B46" s="188" t="s">
        <v>32</v>
      </c>
      <c r="C46" s="181" t="s">
        <v>23</v>
      </c>
      <c r="D46" s="50" t="s">
        <v>34</v>
      </c>
      <c r="E46" s="75" t="s">
        <v>184</v>
      </c>
      <c r="F46" s="50" t="s">
        <v>106</v>
      </c>
      <c r="G46" s="52"/>
      <c r="H46" s="3"/>
      <c r="I46" s="53"/>
      <c r="J46" s="22">
        <f>J47</f>
        <v>147.762</v>
      </c>
      <c r="K46" s="22">
        <f t="shared" si="15"/>
        <v>147.80000000000001</v>
      </c>
      <c r="L46" s="115">
        <f t="shared" si="0"/>
        <v>100.02571703144245</v>
      </c>
    </row>
    <row r="47" spans="1:12" ht="15.75" x14ac:dyDescent="0.25">
      <c r="A47" s="187" t="s">
        <v>14</v>
      </c>
      <c r="B47" s="188" t="s">
        <v>32</v>
      </c>
      <c r="C47" s="181" t="s">
        <v>23</v>
      </c>
      <c r="D47" s="50" t="s">
        <v>34</v>
      </c>
      <c r="E47" s="75" t="s">
        <v>184</v>
      </c>
      <c r="F47" s="50" t="s">
        <v>106</v>
      </c>
      <c r="G47" s="52" t="s">
        <v>15</v>
      </c>
      <c r="H47" s="3"/>
      <c r="I47" s="53"/>
      <c r="J47" s="22">
        <f>J48</f>
        <v>147.762</v>
      </c>
      <c r="K47" s="22">
        <f t="shared" si="15"/>
        <v>147.80000000000001</v>
      </c>
      <c r="L47" s="115">
        <f t="shared" si="0"/>
        <v>100.02571703144245</v>
      </c>
    </row>
    <row r="48" spans="1:12" ht="63" x14ac:dyDescent="0.25">
      <c r="A48" s="187" t="s">
        <v>65</v>
      </c>
      <c r="B48" s="188" t="s">
        <v>32</v>
      </c>
      <c r="C48" s="181" t="s">
        <v>23</v>
      </c>
      <c r="D48" s="50" t="s">
        <v>34</v>
      </c>
      <c r="E48" s="75" t="s">
        <v>184</v>
      </c>
      <c r="F48" s="50" t="s">
        <v>106</v>
      </c>
      <c r="G48" s="52" t="s">
        <v>15</v>
      </c>
      <c r="H48" s="3" t="s">
        <v>16</v>
      </c>
      <c r="I48" s="53"/>
      <c r="J48" s="22">
        <f>J49</f>
        <v>147.762</v>
      </c>
      <c r="K48" s="22">
        <f t="shared" si="15"/>
        <v>147.80000000000001</v>
      </c>
      <c r="L48" s="115">
        <f t="shared" si="0"/>
        <v>100.02571703144245</v>
      </c>
    </row>
    <row r="49" spans="1:53" ht="47.25" x14ac:dyDescent="0.25">
      <c r="A49" s="147" t="s">
        <v>152</v>
      </c>
      <c r="B49" s="49" t="s">
        <v>32</v>
      </c>
      <c r="C49" s="50" t="s">
        <v>23</v>
      </c>
      <c r="D49" s="50" t="s">
        <v>34</v>
      </c>
      <c r="E49" s="75" t="s">
        <v>184</v>
      </c>
      <c r="F49" s="50" t="s">
        <v>106</v>
      </c>
      <c r="G49" s="52" t="s">
        <v>15</v>
      </c>
      <c r="H49" s="3" t="s">
        <v>16</v>
      </c>
      <c r="I49" s="53" t="s">
        <v>187</v>
      </c>
      <c r="J49" s="22">
        <f>'Прил 2'!J33</f>
        <v>147.762</v>
      </c>
      <c r="K49" s="22">
        <f>'Прил 2'!K33</f>
        <v>147.80000000000001</v>
      </c>
      <c r="L49" s="115">
        <f t="shared" si="0"/>
        <v>100.02571703144245</v>
      </c>
    </row>
    <row r="50" spans="1:53" ht="47.25" x14ac:dyDescent="0.25">
      <c r="A50" s="55" t="s">
        <v>100</v>
      </c>
      <c r="B50" s="188" t="s">
        <v>32</v>
      </c>
      <c r="C50" s="181" t="s">
        <v>23</v>
      </c>
      <c r="D50" s="50" t="s">
        <v>34</v>
      </c>
      <c r="E50" s="75" t="s">
        <v>184</v>
      </c>
      <c r="F50" s="50" t="s">
        <v>101</v>
      </c>
      <c r="G50" s="52"/>
      <c r="H50" s="3"/>
      <c r="I50" s="53"/>
      <c r="J50" s="22">
        <f>J51</f>
        <v>77</v>
      </c>
      <c r="K50" s="22">
        <f t="shared" ref="K50:K53" si="16">K51</f>
        <v>72.099999999999994</v>
      </c>
      <c r="L50" s="115">
        <f t="shared" si="0"/>
        <v>93.636363636363626</v>
      </c>
    </row>
    <row r="51" spans="1:53" ht="15.75" x14ac:dyDescent="0.25">
      <c r="A51" s="55" t="s">
        <v>40</v>
      </c>
      <c r="B51" s="188" t="s">
        <v>32</v>
      </c>
      <c r="C51" s="181" t="s">
        <v>23</v>
      </c>
      <c r="D51" s="50" t="s">
        <v>34</v>
      </c>
      <c r="E51" s="75" t="s">
        <v>184</v>
      </c>
      <c r="F51" s="50" t="s">
        <v>102</v>
      </c>
      <c r="G51" s="52"/>
      <c r="H51" s="3"/>
      <c r="I51" s="53"/>
      <c r="J51" s="22">
        <f>J52</f>
        <v>77</v>
      </c>
      <c r="K51" s="22">
        <f t="shared" si="16"/>
        <v>72.099999999999994</v>
      </c>
      <c r="L51" s="115">
        <f t="shared" si="0"/>
        <v>93.636363636363626</v>
      </c>
    </row>
    <row r="52" spans="1:53" ht="15.75" x14ac:dyDescent="0.25">
      <c r="A52" s="187" t="s">
        <v>14</v>
      </c>
      <c r="B52" s="188" t="s">
        <v>32</v>
      </c>
      <c r="C52" s="181" t="s">
        <v>23</v>
      </c>
      <c r="D52" s="50" t="s">
        <v>34</v>
      </c>
      <c r="E52" s="75" t="s">
        <v>184</v>
      </c>
      <c r="F52" s="50" t="s">
        <v>102</v>
      </c>
      <c r="G52" s="52" t="s">
        <v>15</v>
      </c>
      <c r="H52" s="3"/>
      <c r="I52" s="53"/>
      <c r="J52" s="22">
        <f>J53</f>
        <v>77</v>
      </c>
      <c r="K52" s="22">
        <f t="shared" si="16"/>
        <v>72.099999999999994</v>
      </c>
      <c r="L52" s="115">
        <f t="shared" si="0"/>
        <v>93.636363636363626</v>
      </c>
    </row>
    <row r="53" spans="1:53" ht="63" x14ac:dyDescent="0.25">
      <c r="A53" s="187" t="s">
        <v>65</v>
      </c>
      <c r="B53" s="188" t="s">
        <v>32</v>
      </c>
      <c r="C53" s="181" t="s">
        <v>23</v>
      </c>
      <c r="D53" s="50" t="s">
        <v>34</v>
      </c>
      <c r="E53" s="75" t="s">
        <v>184</v>
      </c>
      <c r="F53" s="50" t="s">
        <v>102</v>
      </c>
      <c r="G53" s="52" t="s">
        <v>15</v>
      </c>
      <c r="H53" s="3" t="s">
        <v>16</v>
      </c>
      <c r="I53" s="53"/>
      <c r="J53" s="22">
        <f>J54</f>
        <v>77</v>
      </c>
      <c r="K53" s="22">
        <f t="shared" si="16"/>
        <v>72.099999999999994</v>
      </c>
      <c r="L53" s="115">
        <f t="shared" si="0"/>
        <v>93.636363636363626</v>
      </c>
    </row>
    <row r="54" spans="1:53" ht="47.25" x14ac:dyDescent="0.25">
      <c r="A54" s="147" t="s">
        <v>152</v>
      </c>
      <c r="B54" s="49" t="s">
        <v>32</v>
      </c>
      <c r="C54" s="50" t="s">
        <v>23</v>
      </c>
      <c r="D54" s="50" t="s">
        <v>34</v>
      </c>
      <c r="E54" s="75" t="s">
        <v>184</v>
      </c>
      <c r="F54" s="50" t="s">
        <v>102</v>
      </c>
      <c r="G54" s="52" t="s">
        <v>15</v>
      </c>
      <c r="H54" s="3" t="s">
        <v>16</v>
      </c>
      <c r="I54" s="53" t="s">
        <v>187</v>
      </c>
      <c r="J54" s="22">
        <f>'Прил 2'!J35</f>
        <v>77</v>
      </c>
      <c r="K54" s="22">
        <f>'Прил 2'!K35</f>
        <v>72.099999999999994</v>
      </c>
      <c r="L54" s="115">
        <f t="shared" si="0"/>
        <v>93.636363636363626</v>
      </c>
    </row>
    <row r="55" spans="1:53" ht="63" x14ac:dyDescent="0.25">
      <c r="A55" s="63" t="s">
        <v>158</v>
      </c>
      <c r="B55" s="148">
        <v>89</v>
      </c>
      <c r="C55" s="142"/>
      <c r="D55" s="50"/>
      <c r="E55" s="75"/>
      <c r="F55" s="50"/>
      <c r="G55" s="53"/>
      <c r="H55" s="50"/>
      <c r="I55" s="53"/>
      <c r="J55" s="22">
        <f>J56</f>
        <v>654.83800000000008</v>
      </c>
      <c r="K55" s="22">
        <f>K56</f>
        <v>624.1</v>
      </c>
      <c r="L55" s="115">
        <f t="shared" si="0"/>
        <v>95.306014617355743</v>
      </c>
    </row>
    <row r="56" spans="1:53" ht="70.900000000000006" customHeight="1" x14ac:dyDescent="0.25">
      <c r="A56" s="63" t="s">
        <v>159</v>
      </c>
      <c r="B56" s="148">
        <v>89</v>
      </c>
      <c r="C56" s="142" t="s">
        <v>22</v>
      </c>
      <c r="D56" s="50"/>
      <c r="E56" s="75"/>
      <c r="F56" s="50"/>
      <c r="G56" s="53"/>
      <c r="H56" s="50"/>
      <c r="I56" s="53"/>
      <c r="J56" s="22">
        <f>J62+J68+J74+J86+J92+J98+J109+J80+J103</f>
        <v>654.83800000000008</v>
      </c>
      <c r="K56" s="22">
        <f>K62+K68+K74+K86+K92+K98+K109+K80+K103</f>
        <v>624.1</v>
      </c>
      <c r="L56" s="115">
        <f t="shared" si="0"/>
        <v>95.306014617355743</v>
      </c>
    </row>
    <row r="57" spans="1:53" ht="15.75" x14ac:dyDescent="0.25">
      <c r="A57" s="96" t="s">
        <v>59</v>
      </c>
      <c r="B57" s="69">
        <v>89</v>
      </c>
      <c r="C57" s="50">
        <v>1</v>
      </c>
      <c r="D57" s="50" t="s">
        <v>34</v>
      </c>
      <c r="E57" s="75" t="s">
        <v>60</v>
      </c>
      <c r="F57" s="50"/>
      <c r="G57" s="53"/>
      <c r="H57" s="50"/>
      <c r="I57" s="50"/>
      <c r="J57" s="22">
        <f>J60</f>
        <v>69.599999999999994</v>
      </c>
      <c r="K57" s="22">
        <f>K60</f>
        <v>69.599999999999994</v>
      </c>
      <c r="L57" s="115">
        <f t="shared" si="0"/>
        <v>100</v>
      </c>
    </row>
    <row r="58" spans="1:53" ht="31.5" x14ac:dyDescent="0.25">
      <c r="A58" s="63" t="s">
        <v>95</v>
      </c>
      <c r="B58" s="69">
        <v>89</v>
      </c>
      <c r="C58" s="50">
        <v>1</v>
      </c>
      <c r="D58" s="50" t="s">
        <v>34</v>
      </c>
      <c r="E58" s="75" t="s">
        <v>60</v>
      </c>
      <c r="F58" s="50" t="s">
        <v>97</v>
      </c>
      <c r="G58" s="53"/>
      <c r="H58" s="50"/>
      <c r="I58" s="50"/>
      <c r="J58" s="22">
        <f>J59</f>
        <v>69.599999999999994</v>
      </c>
      <c r="K58" s="22">
        <f t="shared" ref="K58" si="17">K59</f>
        <v>69.599999999999994</v>
      </c>
      <c r="L58" s="115">
        <f t="shared" si="0"/>
        <v>100</v>
      </c>
    </row>
    <row r="59" spans="1:53" ht="31.5" x14ac:dyDescent="0.25">
      <c r="A59" s="63" t="s">
        <v>96</v>
      </c>
      <c r="B59" s="69">
        <v>89</v>
      </c>
      <c r="C59" s="50">
        <v>1</v>
      </c>
      <c r="D59" s="50" t="s">
        <v>34</v>
      </c>
      <c r="E59" s="75" t="s">
        <v>60</v>
      </c>
      <c r="F59" s="50" t="s">
        <v>98</v>
      </c>
      <c r="G59" s="53"/>
      <c r="H59" s="50"/>
      <c r="I59" s="50"/>
      <c r="J59" s="22">
        <f>J60</f>
        <v>69.599999999999994</v>
      </c>
      <c r="K59" s="22">
        <f t="shared" ref="K59" si="18">K60</f>
        <v>69.599999999999994</v>
      </c>
      <c r="L59" s="115">
        <f t="shared" si="0"/>
        <v>100</v>
      </c>
    </row>
    <row r="60" spans="1:53" ht="15.75" x14ac:dyDescent="0.25">
      <c r="A60" s="96" t="s">
        <v>58</v>
      </c>
      <c r="B60" s="69">
        <v>89</v>
      </c>
      <c r="C60" s="50">
        <v>1</v>
      </c>
      <c r="D60" s="50" t="s">
        <v>34</v>
      </c>
      <c r="E60" s="75" t="s">
        <v>60</v>
      </c>
      <c r="F60" s="50" t="s">
        <v>98</v>
      </c>
      <c r="G60" s="53" t="s">
        <v>29</v>
      </c>
      <c r="H60" s="50"/>
      <c r="I60" s="50"/>
      <c r="J60" s="22">
        <f>J61</f>
        <v>69.599999999999994</v>
      </c>
      <c r="K60" s="22">
        <f t="shared" ref="K60:K61" si="19">K61</f>
        <v>69.599999999999994</v>
      </c>
      <c r="L60" s="115">
        <f t="shared" si="0"/>
        <v>100</v>
      </c>
    </row>
    <row r="61" spans="1:53" ht="15.75" x14ac:dyDescent="0.25">
      <c r="A61" s="96" t="s">
        <v>25</v>
      </c>
      <c r="B61" s="69">
        <v>89</v>
      </c>
      <c r="C61" s="50">
        <v>1</v>
      </c>
      <c r="D61" s="50" t="s">
        <v>34</v>
      </c>
      <c r="E61" s="75" t="s">
        <v>60</v>
      </c>
      <c r="F61" s="50" t="s">
        <v>98</v>
      </c>
      <c r="G61" s="53" t="s">
        <v>29</v>
      </c>
      <c r="H61" s="50" t="s">
        <v>15</v>
      </c>
      <c r="I61" s="50"/>
      <c r="J61" s="22">
        <f>J62</f>
        <v>69.599999999999994</v>
      </c>
      <c r="K61" s="22">
        <f t="shared" si="19"/>
        <v>69.599999999999994</v>
      </c>
      <c r="L61" s="115">
        <f t="shared" si="0"/>
        <v>100</v>
      </c>
    </row>
    <row r="62" spans="1:53" ht="52.15" customHeight="1" x14ac:dyDescent="0.25">
      <c r="A62" s="147" t="s">
        <v>152</v>
      </c>
      <c r="B62" s="69">
        <v>89</v>
      </c>
      <c r="C62" s="50">
        <v>1</v>
      </c>
      <c r="D62" s="50" t="s">
        <v>34</v>
      </c>
      <c r="E62" s="75" t="s">
        <v>60</v>
      </c>
      <c r="F62" s="50" t="s">
        <v>98</v>
      </c>
      <c r="G62" s="53" t="s">
        <v>29</v>
      </c>
      <c r="H62" s="50" t="s">
        <v>15</v>
      </c>
      <c r="I62" s="50">
        <v>911</v>
      </c>
      <c r="J62" s="22">
        <f>'Прил 2'!J82</f>
        <v>69.599999999999994</v>
      </c>
      <c r="K62" s="22">
        <f>'Прил 2'!K82</f>
        <v>69.599999999999994</v>
      </c>
      <c r="L62" s="115">
        <f t="shared" si="0"/>
        <v>100</v>
      </c>
    </row>
    <row r="63" spans="1:53" ht="52.9" customHeight="1" x14ac:dyDescent="0.25">
      <c r="A63" s="55" t="s">
        <v>160</v>
      </c>
      <c r="B63" s="49">
        <v>89</v>
      </c>
      <c r="C63" s="50" t="s">
        <v>22</v>
      </c>
      <c r="D63" s="50" t="s">
        <v>34</v>
      </c>
      <c r="E63" s="75" t="s">
        <v>44</v>
      </c>
      <c r="F63" s="50"/>
      <c r="G63" s="53"/>
      <c r="H63" s="50"/>
      <c r="I63" s="53"/>
      <c r="J63" s="22">
        <f>J66</f>
        <v>1</v>
      </c>
      <c r="K63" s="22">
        <f>K66</f>
        <v>0</v>
      </c>
      <c r="L63" s="115">
        <f t="shared" si="0"/>
        <v>0</v>
      </c>
    </row>
    <row r="64" spans="1:53" s="13" customFormat="1" ht="21.6" customHeight="1" x14ac:dyDescent="0.25">
      <c r="A64" s="54" t="s">
        <v>107</v>
      </c>
      <c r="B64" s="49" t="s">
        <v>46</v>
      </c>
      <c r="C64" s="50" t="s">
        <v>22</v>
      </c>
      <c r="D64" s="50" t="s">
        <v>34</v>
      </c>
      <c r="E64" s="75" t="s">
        <v>44</v>
      </c>
      <c r="F64" s="50" t="s">
        <v>108</v>
      </c>
      <c r="G64" s="53"/>
      <c r="H64" s="50"/>
      <c r="I64" s="53"/>
      <c r="J64" s="22">
        <f>J65</f>
        <v>1</v>
      </c>
      <c r="K64" s="22">
        <f t="shared" ref="K64" si="20">K65</f>
        <v>0</v>
      </c>
      <c r="L64" s="115">
        <f t="shared" si="0"/>
        <v>0</v>
      </c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  <c r="BA64" s="26"/>
    </row>
    <row r="65" spans="1:53" s="13" customFormat="1" ht="22.15" customHeight="1" x14ac:dyDescent="0.25">
      <c r="A65" s="55" t="s">
        <v>45</v>
      </c>
      <c r="B65" s="49" t="s">
        <v>46</v>
      </c>
      <c r="C65" s="50" t="s">
        <v>22</v>
      </c>
      <c r="D65" s="50" t="s">
        <v>34</v>
      </c>
      <c r="E65" s="75" t="s">
        <v>44</v>
      </c>
      <c r="F65" s="50" t="s">
        <v>47</v>
      </c>
      <c r="G65" s="53"/>
      <c r="H65" s="50"/>
      <c r="I65" s="53"/>
      <c r="J65" s="22">
        <f>J66</f>
        <v>1</v>
      </c>
      <c r="K65" s="22">
        <f t="shared" ref="K65" si="21">K66</f>
        <v>0</v>
      </c>
      <c r="L65" s="115">
        <f t="shared" si="0"/>
        <v>0</v>
      </c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</row>
    <row r="66" spans="1:53" ht="15.75" x14ac:dyDescent="0.25">
      <c r="A66" s="96" t="s">
        <v>14</v>
      </c>
      <c r="B66" s="49" t="s">
        <v>46</v>
      </c>
      <c r="C66" s="50" t="s">
        <v>22</v>
      </c>
      <c r="D66" s="50" t="s">
        <v>34</v>
      </c>
      <c r="E66" s="75" t="s">
        <v>44</v>
      </c>
      <c r="F66" s="50" t="s">
        <v>47</v>
      </c>
      <c r="G66" s="53" t="s">
        <v>15</v>
      </c>
      <c r="H66" s="50"/>
      <c r="I66" s="53"/>
      <c r="J66" s="22">
        <f>J67</f>
        <v>1</v>
      </c>
      <c r="K66" s="22">
        <f t="shared" ref="K66:K67" si="22">K67</f>
        <v>0</v>
      </c>
      <c r="L66" s="115">
        <f t="shared" si="0"/>
        <v>0</v>
      </c>
    </row>
    <row r="67" spans="1:53" ht="15.75" x14ac:dyDescent="0.25">
      <c r="A67" s="96" t="s">
        <v>66</v>
      </c>
      <c r="B67" s="49" t="s">
        <v>46</v>
      </c>
      <c r="C67" s="50" t="s">
        <v>22</v>
      </c>
      <c r="D67" s="50" t="s">
        <v>34</v>
      </c>
      <c r="E67" s="75" t="s">
        <v>44</v>
      </c>
      <c r="F67" s="50" t="s">
        <v>47</v>
      </c>
      <c r="G67" s="53" t="s">
        <v>15</v>
      </c>
      <c r="H67" s="50" t="s">
        <v>43</v>
      </c>
      <c r="I67" s="50"/>
      <c r="J67" s="22">
        <f>J68</f>
        <v>1</v>
      </c>
      <c r="K67" s="22">
        <f t="shared" si="22"/>
        <v>0</v>
      </c>
      <c r="L67" s="115">
        <f t="shared" si="0"/>
        <v>0</v>
      </c>
    </row>
    <row r="68" spans="1:53" ht="47.25" x14ac:dyDescent="0.25">
      <c r="A68" s="147" t="s">
        <v>152</v>
      </c>
      <c r="B68" s="148">
        <v>89</v>
      </c>
      <c r="C68" s="142" t="s">
        <v>22</v>
      </c>
      <c r="D68" s="50" t="s">
        <v>34</v>
      </c>
      <c r="E68" s="75" t="s">
        <v>44</v>
      </c>
      <c r="F68" s="50" t="s">
        <v>47</v>
      </c>
      <c r="G68" s="53" t="s">
        <v>15</v>
      </c>
      <c r="H68" s="50" t="s">
        <v>43</v>
      </c>
      <c r="I68" s="57">
        <v>911</v>
      </c>
      <c r="J68" s="22">
        <f>'Прил 2'!J46</f>
        <v>1</v>
      </c>
      <c r="K68" s="22">
        <f>'Прил 2'!K46</f>
        <v>0</v>
      </c>
      <c r="L68" s="115">
        <f t="shared" si="0"/>
        <v>0</v>
      </c>
    </row>
    <row r="69" spans="1:53" ht="15.75" x14ac:dyDescent="0.25">
      <c r="A69" s="96" t="s">
        <v>62</v>
      </c>
      <c r="B69" s="69">
        <v>89</v>
      </c>
      <c r="C69" s="50">
        <v>1</v>
      </c>
      <c r="D69" s="50" t="s">
        <v>34</v>
      </c>
      <c r="E69" s="75">
        <v>41240</v>
      </c>
      <c r="F69" s="50"/>
      <c r="G69" s="53"/>
      <c r="H69" s="50"/>
      <c r="I69" s="50"/>
      <c r="J69" s="22">
        <f>J72</f>
        <v>1.5</v>
      </c>
      <c r="K69" s="22">
        <f>K72</f>
        <v>0</v>
      </c>
      <c r="L69" s="115">
        <f t="shared" si="0"/>
        <v>0</v>
      </c>
    </row>
    <row r="70" spans="1:53" ht="31.5" x14ac:dyDescent="0.25">
      <c r="A70" s="55" t="s">
        <v>92</v>
      </c>
      <c r="B70" s="69">
        <v>89</v>
      </c>
      <c r="C70" s="50">
        <v>1</v>
      </c>
      <c r="D70" s="50" t="s">
        <v>34</v>
      </c>
      <c r="E70" s="75" t="s">
        <v>67</v>
      </c>
      <c r="F70" s="50" t="s">
        <v>93</v>
      </c>
      <c r="G70" s="53"/>
      <c r="H70" s="50"/>
      <c r="I70" s="50"/>
      <c r="J70" s="22">
        <f>J71</f>
        <v>1.5</v>
      </c>
      <c r="K70" s="22">
        <f t="shared" ref="K70" si="23">K71</f>
        <v>0</v>
      </c>
      <c r="L70" s="115">
        <f t="shared" si="0"/>
        <v>0</v>
      </c>
    </row>
    <row r="71" spans="1:53" ht="15.75" x14ac:dyDescent="0.25">
      <c r="A71" s="54" t="s">
        <v>63</v>
      </c>
      <c r="B71" s="69">
        <v>89</v>
      </c>
      <c r="C71" s="50">
        <v>1</v>
      </c>
      <c r="D71" s="50" t="s">
        <v>34</v>
      </c>
      <c r="E71" s="75" t="s">
        <v>67</v>
      </c>
      <c r="F71" s="50" t="s">
        <v>149</v>
      </c>
      <c r="G71" s="53"/>
      <c r="H71" s="50"/>
      <c r="I71" s="50"/>
      <c r="J71" s="22">
        <f>J72</f>
        <v>1.5</v>
      </c>
      <c r="K71" s="22">
        <f t="shared" ref="K71" si="24">K72</f>
        <v>0</v>
      </c>
      <c r="L71" s="115">
        <f t="shared" ref="L71:L108" si="25">K71/J71*100</f>
        <v>0</v>
      </c>
    </row>
    <row r="72" spans="1:53" ht="31.5" x14ac:dyDescent="0.25">
      <c r="A72" s="96" t="s">
        <v>17</v>
      </c>
      <c r="B72" s="69">
        <v>89</v>
      </c>
      <c r="C72" s="50">
        <v>1</v>
      </c>
      <c r="D72" s="50" t="s">
        <v>34</v>
      </c>
      <c r="E72" s="75" t="s">
        <v>67</v>
      </c>
      <c r="F72" s="50" t="s">
        <v>149</v>
      </c>
      <c r="G72" s="53" t="s">
        <v>30</v>
      </c>
      <c r="H72" s="50"/>
      <c r="I72" s="50"/>
      <c r="J72" s="22">
        <f>J73</f>
        <v>1.5</v>
      </c>
      <c r="K72" s="22">
        <f t="shared" ref="K72:K73" si="26">K73</f>
        <v>0</v>
      </c>
      <c r="L72" s="115">
        <f t="shared" si="25"/>
        <v>0</v>
      </c>
    </row>
    <row r="73" spans="1:53" ht="31.5" x14ac:dyDescent="0.25">
      <c r="A73" s="96" t="s">
        <v>61</v>
      </c>
      <c r="B73" s="69">
        <v>89</v>
      </c>
      <c r="C73" s="50">
        <v>1</v>
      </c>
      <c r="D73" s="50" t="s">
        <v>34</v>
      </c>
      <c r="E73" s="75" t="s">
        <v>67</v>
      </c>
      <c r="F73" s="50" t="s">
        <v>149</v>
      </c>
      <c r="G73" s="53" t="s">
        <v>30</v>
      </c>
      <c r="H73" s="50" t="s">
        <v>15</v>
      </c>
      <c r="I73" s="50"/>
      <c r="J73" s="22">
        <f>J74</f>
        <v>1.5</v>
      </c>
      <c r="K73" s="22">
        <f t="shared" si="26"/>
        <v>0</v>
      </c>
      <c r="L73" s="115">
        <f t="shared" si="25"/>
        <v>0</v>
      </c>
    </row>
    <row r="74" spans="1:53" ht="47.25" x14ac:dyDescent="0.25">
      <c r="A74" s="147" t="s">
        <v>152</v>
      </c>
      <c r="B74" s="53">
        <v>89</v>
      </c>
      <c r="C74" s="50">
        <v>1</v>
      </c>
      <c r="D74" s="50" t="s">
        <v>34</v>
      </c>
      <c r="E74" s="75" t="s">
        <v>67</v>
      </c>
      <c r="F74" s="50" t="s">
        <v>149</v>
      </c>
      <c r="G74" s="53" t="s">
        <v>30</v>
      </c>
      <c r="H74" s="50" t="s">
        <v>15</v>
      </c>
      <c r="I74" s="50">
        <v>911</v>
      </c>
      <c r="J74" s="22">
        <f>'Прил 2'!J89</f>
        <v>1.5</v>
      </c>
      <c r="K74" s="22">
        <f>'Прил 2'!K89</f>
        <v>0</v>
      </c>
      <c r="L74" s="115">
        <f t="shared" si="25"/>
        <v>0</v>
      </c>
    </row>
    <row r="75" spans="1:53" ht="15.75" x14ac:dyDescent="0.25">
      <c r="A75" s="55" t="s">
        <v>57</v>
      </c>
      <c r="B75" s="3" t="s">
        <v>46</v>
      </c>
      <c r="C75" s="57">
        <v>1</v>
      </c>
      <c r="D75" s="50" t="s">
        <v>34</v>
      </c>
      <c r="E75" s="149">
        <v>43010</v>
      </c>
      <c r="F75" s="57"/>
      <c r="G75" s="150"/>
      <c r="H75" s="142"/>
      <c r="I75" s="142"/>
      <c r="J75" s="22">
        <f>J78</f>
        <v>43.238000000000007</v>
      </c>
      <c r="K75" s="22">
        <f>K78</f>
        <v>43.2</v>
      </c>
      <c r="L75" s="115">
        <f t="shared" si="25"/>
        <v>99.912114343864189</v>
      </c>
    </row>
    <row r="76" spans="1:53" ht="31.5" customHeight="1" x14ac:dyDescent="0.25">
      <c r="A76" s="55" t="s">
        <v>100</v>
      </c>
      <c r="B76" s="3" t="s">
        <v>46</v>
      </c>
      <c r="C76" s="57">
        <v>1</v>
      </c>
      <c r="D76" s="50" t="s">
        <v>34</v>
      </c>
      <c r="E76" s="149">
        <v>43010</v>
      </c>
      <c r="F76" s="57">
        <v>200</v>
      </c>
      <c r="G76" s="150"/>
      <c r="H76" s="142"/>
      <c r="I76" s="142"/>
      <c r="J76" s="22">
        <f>J77</f>
        <v>43.238000000000007</v>
      </c>
      <c r="K76" s="22">
        <f t="shared" ref="K76" si="27">K77</f>
        <v>43.2</v>
      </c>
      <c r="L76" s="115">
        <f t="shared" si="25"/>
        <v>99.912114343864189</v>
      </c>
    </row>
    <row r="77" spans="1:53" ht="15.75" x14ac:dyDescent="0.25">
      <c r="A77" s="55" t="s">
        <v>40</v>
      </c>
      <c r="B77" s="3" t="s">
        <v>46</v>
      </c>
      <c r="C77" s="57">
        <v>1</v>
      </c>
      <c r="D77" s="50" t="s">
        <v>34</v>
      </c>
      <c r="E77" s="149">
        <v>43010</v>
      </c>
      <c r="F77" s="57">
        <v>240</v>
      </c>
      <c r="G77" s="150"/>
      <c r="H77" s="142"/>
      <c r="I77" s="142"/>
      <c r="J77" s="22">
        <f>J78</f>
        <v>43.238000000000007</v>
      </c>
      <c r="K77" s="22">
        <f t="shared" ref="K77" si="28">K78</f>
        <v>43.2</v>
      </c>
      <c r="L77" s="115">
        <f t="shared" si="25"/>
        <v>99.912114343864189</v>
      </c>
    </row>
    <row r="78" spans="1:53" ht="15.75" x14ac:dyDescent="0.25">
      <c r="A78" s="96" t="s">
        <v>54</v>
      </c>
      <c r="B78" s="3" t="s">
        <v>46</v>
      </c>
      <c r="C78" s="57">
        <v>1</v>
      </c>
      <c r="D78" s="50" t="s">
        <v>34</v>
      </c>
      <c r="E78" s="149">
        <v>43010</v>
      </c>
      <c r="F78" s="57">
        <v>240</v>
      </c>
      <c r="G78" s="150" t="s">
        <v>18</v>
      </c>
      <c r="H78" s="142"/>
      <c r="I78" s="142"/>
      <c r="J78" s="22">
        <f>J79</f>
        <v>43.238000000000007</v>
      </c>
      <c r="K78" s="22">
        <f t="shared" ref="K78:K79" si="29">K79</f>
        <v>43.2</v>
      </c>
      <c r="L78" s="115">
        <f t="shared" si="25"/>
        <v>99.912114343864189</v>
      </c>
    </row>
    <row r="79" spans="1:53" ht="15.75" x14ac:dyDescent="0.25">
      <c r="A79" s="91" t="s">
        <v>56</v>
      </c>
      <c r="B79" s="3" t="s">
        <v>46</v>
      </c>
      <c r="C79" s="57">
        <v>1</v>
      </c>
      <c r="D79" s="50" t="s">
        <v>34</v>
      </c>
      <c r="E79" s="149">
        <v>43010</v>
      </c>
      <c r="F79" s="57">
        <v>240</v>
      </c>
      <c r="G79" s="150" t="s">
        <v>18</v>
      </c>
      <c r="H79" s="142" t="s">
        <v>27</v>
      </c>
      <c r="I79" s="142"/>
      <c r="J79" s="22">
        <f>J80</f>
        <v>43.238000000000007</v>
      </c>
      <c r="K79" s="22">
        <f t="shared" si="29"/>
        <v>43.2</v>
      </c>
      <c r="L79" s="115">
        <f t="shared" si="25"/>
        <v>99.912114343864189</v>
      </c>
    </row>
    <row r="80" spans="1:53" ht="47.25" x14ac:dyDescent="0.25">
      <c r="A80" s="147" t="s">
        <v>152</v>
      </c>
      <c r="B80" s="3" t="s">
        <v>46</v>
      </c>
      <c r="C80" s="57">
        <v>1</v>
      </c>
      <c r="D80" s="50" t="s">
        <v>34</v>
      </c>
      <c r="E80" s="149">
        <v>43010</v>
      </c>
      <c r="F80" s="57">
        <v>240</v>
      </c>
      <c r="G80" s="150" t="s">
        <v>18</v>
      </c>
      <c r="H80" s="142" t="s">
        <v>27</v>
      </c>
      <c r="I80" s="142">
        <v>911</v>
      </c>
      <c r="J80" s="22">
        <f>'Прил 2'!J75</f>
        <v>43.238000000000007</v>
      </c>
      <c r="K80" s="22">
        <f>'Прил 2'!K75</f>
        <v>43.2</v>
      </c>
      <c r="L80" s="115">
        <f t="shared" si="25"/>
        <v>99.912114343864189</v>
      </c>
    </row>
    <row r="81" spans="1:19" ht="100.5" customHeight="1" x14ac:dyDescent="0.25">
      <c r="A81" s="91" t="s">
        <v>164</v>
      </c>
      <c r="B81" s="52">
        <v>89</v>
      </c>
      <c r="C81" s="3">
        <v>1</v>
      </c>
      <c r="D81" s="3" t="s">
        <v>34</v>
      </c>
      <c r="E81" s="51" t="s">
        <v>55</v>
      </c>
      <c r="F81" s="3"/>
      <c r="G81" s="53"/>
      <c r="H81" s="50"/>
      <c r="I81" s="50"/>
      <c r="J81" s="22">
        <f>J84</f>
        <v>90.4</v>
      </c>
      <c r="K81" s="22">
        <f>K84</f>
        <v>90.4</v>
      </c>
      <c r="L81" s="115">
        <f t="shared" si="25"/>
        <v>100</v>
      </c>
      <c r="M81" s="209"/>
      <c r="N81" s="210"/>
      <c r="O81" s="210"/>
      <c r="P81" s="210"/>
      <c r="Q81" s="210"/>
      <c r="R81" s="210"/>
      <c r="S81" s="210"/>
    </row>
    <row r="82" spans="1:19" ht="47.25" x14ac:dyDescent="0.25">
      <c r="A82" s="55" t="s">
        <v>100</v>
      </c>
      <c r="B82" s="52">
        <v>89</v>
      </c>
      <c r="C82" s="3">
        <v>1</v>
      </c>
      <c r="D82" s="3" t="s">
        <v>34</v>
      </c>
      <c r="E82" s="51" t="s">
        <v>55</v>
      </c>
      <c r="F82" s="3" t="s">
        <v>101</v>
      </c>
      <c r="G82" s="53"/>
      <c r="H82" s="50"/>
      <c r="I82" s="50"/>
      <c r="J82" s="22">
        <f>J83</f>
        <v>90.4</v>
      </c>
      <c r="K82" s="22">
        <f t="shared" ref="K82" si="30">K83</f>
        <v>90.4</v>
      </c>
      <c r="L82" s="115">
        <f t="shared" si="25"/>
        <v>100</v>
      </c>
    </row>
    <row r="83" spans="1:19" ht="15.75" x14ac:dyDescent="0.25">
      <c r="A83" s="55" t="s">
        <v>40</v>
      </c>
      <c r="B83" s="52">
        <v>89</v>
      </c>
      <c r="C83" s="3">
        <v>1</v>
      </c>
      <c r="D83" s="3" t="s">
        <v>34</v>
      </c>
      <c r="E83" s="51" t="s">
        <v>55</v>
      </c>
      <c r="F83" s="3" t="s">
        <v>102</v>
      </c>
      <c r="G83" s="53"/>
      <c r="H83" s="50"/>
      <c r="I83" s="50"/>
      <c r="J83" s="22">
        <f>J84</f>
        <v>90.4</v>
      </c>
      <c r="K83" s="22">
        <f t="shared" ref="K83" si="31">K84</f>
        <v>90.4</v>
      </c>
      <c r="L83" s="115">
        <f t="shared" si="25"/>
        <v>100</v>
      </c>
    </row>
    <row r="84" spans="1:19" ht="15.75" x14ac:dyDescent="0.25">
      <c r="A84" s="96" t="s">
        <v>19</v>
      </c>
      <c r="B84" s="52">
        <v>89</v>
      </c>
      <c r="C84" s="3">
        <v>1</v>
      </c>
      <c r="D84" s="3" t="s">
        <v>34</v>
      </c>
      <c r="E84" s="51" t="s">
        <v>55</v>
      </c>
      <c r="F84" s="3" t="s">
        <v>102</v>
      </c>
      <c r="G84" s="53" t="s">
        <v>18</v>
      </c>
      <c r="H84" s="50"/>
      <c r="I84" s="50"/>
      <c r="J84" s="22">
        <f>J85</f>
        <v>90.4</v>
      </c>
      <c r="K84" s="22">
        <f>K85</f>
        <v>90.4</v>
      </c>
      <c r="L84" s="115">
        <f t="shared" si="25"/>
        <v>100</v>
      </c>
    </row>
    <row r="85" spans="1:19" ht="15.75" x14ac:dyDescent="0.25">
      <c r="A85" s="96" t="s">
        <v>54</v>
      </c>
      <c r="B85" s="52">
        <v>89</v>
      </c>
      <c r="C85" s="3">
        <v>1</v>
      </c>
      <c r="D85" s="3" t="s">
        <v>34</v>
      </c>
      <c r="E85" s="51" t="s">
        <v>55</v>
      </c>
      <c r="F85" s="3" t="s">
        <v>102</v>
      </c>
      <c r="G85" s="53" t="s">
        <v>18</v>
      </c>
      <c r="H85" s="50" t="s">
        <v>26</v>
      </c>
      <c r="I85" s="50"/>
      <c r="J85" s="22">
        <f>J86</f>
        <v>90.4</v>
      </c>
      <c r="K85" s="22">
        <f t="shared" ref="K85" si="32">K86</f>
        <v>90.4</v>
      </c>
      <c r="L85" s="115">
        <f t="shared" si="25"/>
        <v>100</v>
      </c>
    </row>
    <row r="86" spans="1:19" ht="47.25" x14ac:dyDescent="0.25">
      <c r="A86" s="147" t="s">
        <v>152</v>
      </c>
      <c r="B86" s="52">
        <v>89</v>
      </c>
      <c r="C86" s="3">
        <v>1</v>
      </c>
      <c r="D86" s="3" t="s">
        <v>34</v>
      </c>
      <c r="E86" s="51" t="s">
        <v>55</v>
      </c>
      <c r="F86" s="3" t="s">
        <v>102</v>
      </c>
      <c r="G86" s="53" t="s">
        <v>18</v>
      </c>
      <c r="H86" s="50" t="s">
        <v>26</v>
      </c>
      <c r="I86" s="50">
        <v>911</v>
      </c>
      <c r="J86" s="22">
        <f>'Прил 2'!J69</f>
        <v>90.4</v>
      </c>
      <c r="K86" s="22">
        <f>'Прил 2'!K69</f>
        <v>90.4</v>
      </c>
      <c r="L86" s="115">
        <f t="shared" si="25"/>
        <v>100</v>
      </c>
    </row>
    <row r="87" spans="1:19" ht="226.5" customHeight="1" x14ac:dyDescent="0.25">
      <c r="A87" s="160" t="s">
        <v>165</v>
      </c>
      <c r="B87" s="50" t="s">
        <v>46</v>
      </c>
      <c r="C87" s="50" t="s">
        <v>22</v>
      </c>
      <c r="D87" s="50" t="s">
        <v>34</v>
      </c>
      <c r="E87" s="75" t="s">
        <v>53</v>
      </c>
      <c r="F87" s="50"/>
      <c r="G87" s="53"/>
      <c r="H87" s="50"/>
      <c r="I87" s="50"/>
      <c r="J87" s="22">
        <f>J90</f>
        <v>353.7</v>
      </c>
      <c r="K87" s="22">
        <f>K90</f>
        <v>325.5</v>
      </c>
      <c r="L87" s="115">
        <f t="shared" si="25"/>
        <v>92.027141645462265</v>
      </c>
      <c r="M87" s="209"/>
      <c r="N87" s="210"/>
      <c r="O87" s="210"/>
      <c r="P87" s="210"/>
      <c r="Q87" s="210"/>
      <c r="R87" s="210"/>
      <c r="S87" s="210"/>
    </row>
    <row r="88" spans="1:19" ht="37.15" customHeight="1" x14ac:dyDescent="0.25">
      <c r="A88" s="55" t="s">
        <v>100</v>
      </c>
      <c r="B88" s="50" t="s">
        <v>46</v>
      </c>
      <c r="C88" s="50" t="s">
        <v>22</v>
      </c>
      <c r="D88" s="50" t="s">
        <v>34</v>
      </c>
      <c r="E88" s="75" t="s">
        <v>53</v>
      </c>
      <c r="F88" s="50" t="s">
        <v>101</v>
      </c>
      <c r="G88" s="53"/>
      <c r="H88" s="50"/>
      <c r="I88" s="50"/>
      <c r="J88" s="22">
        <f>J89</f>
        <v>353.7</v>
      </c>
      <c r="K88" s="22">
        <f t="shared" ref="K88" si="33">K89</f>
        <v>325.5</v>
      </c>
      <c r="L88" s="115">
        <f t="shared" si="25"/>
        <v>92.027141645462265</v>
      </c>
      <c r="M88" s="47"/>
      <c r="N88" s="47"/>
      <c r="O88" s="47"/>
      <c r="P88" s="47"/>
      <c r="Q88" s="47"/>
      <c r="R88" s="47"/>
      <c r="S88" s="47"/>
    </row>
    <row r="89" spans="1:19" ht="21" customHeight="1" x14ac:dyDescent="0.25">
      <c r="A89" s="55" t="s">
        <v>40</v>
      </c>
      <c r="B89" s="50" t="s">
        <v>46</v>
      </c>
      <c r="C89" s="50" t="s">
        <v>22</v>
      </c>
      <c r="D89" s="50" t="s">
        <v>34</v>
      </c>
      <c r="E89" s="75" t="s">
        <v>53</v>
      </c>
      <c r="F89" s="50" t="s">
        <v>102</v>
      </c>
      <c r="G89" s="53"/>
      <c r="H89" s="50"/>
      <c r="I89" s="50"/>
      <c r="J89" s="22">
        <f>J90</f>
        <v>353.7</v>
      </c>
      <c r="K89" s="22">
        <f t="shared" ref="K89" si="34">K90</f>
        <v>325.5</v>
      </c>
      <c r="L89" s="115">
        <f t="shared" si="25"/>
        <v>92.027141645462265</v>
      </c>
      <c r="M89" s="47"/>
      <c r="N89" s="47"/>
      <c r="O89" s="47"/>
      <c r="P89" s="47"/>
      <c r="Q89" s="47"/>
      <c r="R89" s="47"/>
      <c r="S89" s="47"/>
    </row>
    <row r="90" spans="1:19" ht="16.5" customHeight="1" x14ac:dyDescent="0.25">
      <c r="A90" s="55" t="s">
        <v>51</v>
      </c>
      <c r="B90" s="50" t="s">
        <v>46</v>
      </c>
      <c r="C90" s="50" t="s">
        <v>22</v>
      </c>
      <c r="D90" s="50" t="s">
        <v>34</v>
      </c>
      <c r="E90" s="75" t="s">
        <v>53</v>
      </c>
      <c r="F90" s="50" t="s">
        <v>102</v>
      </c>
      <c r="G90" s="53" t="s">
        <v>16</v>
      </c>
      <c r="H90" s="50"/>
      <c r="I90" s="50"/>
      <c r="J90" s="22">
        <f>J91</f>
        <v>353.7</v>
      </c>
      <c r="K90" s="22">
        <f t="shared" ref="K90:K91" si="35">K91</f>
        <v>325.5</v>
      </c>
      <c r="L90" s="115">
        <f t="shared" si="25"/>
        <v>92.027141645462265</v>
      </c>
    </row>
    <row r="91" spans="1:19" ht="18.75" customHeight="1" x14ac:dyDescent="0.25">
      <c r="A91" s="55" t="s">
        <v>52</v>
      </c>
      <c r="B91" s="50" t="s">
        <v>46</v>
      </c>
      <c r="C91" s="50" t="s">
        <v>22</v>
      </c>
      <c r="D91" s="50" t="s">
        <v>34</v>
      </c>
      <c r="E91" s="75" t="s">
        <v>53</v>
      </c>
      <c r="F91" s="50" t="s">
        <v>102</v>
      </c>
      <c r="G91" s="53" t="s">
        <v>16</v>
      </c>
      <c r="H91" s="50" t="s">
        <v>28</v>
      </c>
      <c r="I91" s="50"/>
      <c r="J91" s="22">
        <f>J92</f>
        <v>353.7</v>
      </c>
      <c r="K91" s="22">
        <f t="shared" si="35"/>
        <v>325.5</v>
      </c>
      <c r="L91" s="115">
        <f t="shared" si="25"/>
        <v>92.027141645462265</v>
      </c>
    </row>
    <row r="92" spans="1:19" ht="55.5" customHeight="1" x14ac:dyDescent="0.25">
      <c r="A92" s="147" t="s">
        <v>152</v>
      </c>
      <c r="B92" s="50" t="s">
        <v>46</v>
      </c>
      <c r="C92" s="50" t="s">
        <v>22</v>
      </c>
      <c r="D92" s="50" t="s">
        <v>34</v>
      </c>
      <c r="E92" s="75" t="s">
        <v>53</v>
      </c>
      <c r="F92" s="50" t="s">
        <v>102</v>
      </c>
      <c r="G92" s="53" t="s">
        <v>16</v>
      </c>
      <c r="H92" s="50" t="s">
        <v>28</v>
      </c>
      <c r="I92" s="50">
        <v>911</v>
      </c>
      <c r="J92" s="22">
        <f>'Прил 2'!J62</f>
        <v>353.7</v>
      </c>
      <c r="K92" s="22">
        <f>'Прил 2'!K62</f>
        <v>325.5</v>
      </c>
      <c r="L92" s="115">
        <f t="shared" si="25"/>
        <v>92.027141645462265</v>
      </c>
    </row>
    <row r="93" spans="1:19" ht="63" x14ac:dyDescent="0.25">
      <c r="A93" s="93" t="s">
        <v>163</v>
      </c>
      <c r="B93" s="148">
        <v>89</v>
      </c>
      <c r="C93" s="142" t="s">
        <v>22</v>
      </c>
      <c r="D93" s="50" t="s">
        <v>34</v>
      </c>
      <c r="E93" s="75" t="s">
        <v>50</v>
      </c>
      <c r="F93" s="50"/>
      <c r="G93" s="53"/>
      <c r="H93" s="50"/>
      <c r="I93" s="57"/>
      <c r="J93" s="22">
        <f>J96+J99</f>
        <v>95.3</v>
      </c>
      <c r="K93" s="22">
        <f t="shared" ref="K93" si="36">K96+K99</f>
        <v>95.3</v>
      </c>
      <c r="L93" s="115">
        <f t="shared" si="25"/>
        <v>100</v>
      </c>
    </row>
    <row r="94" spans="1:19" ht="78.75" x14ac:dyDescent="0.25">
      <c r="A94" s="85" t="s">
        <v>103</v>
      </c>
      <c r="B94" s="148">
        <v>89</v>
      </c>
      <c r="C94" s="142" t="s">
        <v>22</v>
      </c>
      <c r="D94" s="50" t="s">
        <v>34</v>
      </c>
      <c r="E94" s="75" t="s">
        <v>50</v>
      </c>
      <c r="F94" s="50" t="s">
        <v>105</v>
      </c>
      <c r="G94" s="53"/>
      <c r="H94" s="50"/>
      <c r="I94" s="57"/>
      <c r="J94" s="22">
        <f>J95</f>
        <v>91.3</v>
      </c>
      <c r="K94" s="22">
        <f t="shared" ref="K94" si="37">K95</f>
        <v>91.3</v>
      </c>
      <c r="L94" s="115">
        <f t="shared" si="25"/>
        <v>100</v>
      </c>
    </row>
    <row r="95" spans="1:19" ht="31.5" x14ac:dyDescent="0.25">
      <c r="A95" s="85" t="s">
        <v>104</v>
      </c>
      <c r="B95" s="148">
        <v>89</v>
      </c>
      <c r="C95" s="142" t="s">
        <v>22</v>
      </c>
      <c r="D95" s="50" t="s">
        <v>34</v>
      </c>
      <c r="E95" s="75" t="s">
        <v>50</v>
      </c>
      <c r="F95" s="50" t="s">
        <v>106</v>
      </c>
      <c r="G95" s="53"/>
      <c r="H95" s="50"/>
      <c r="I95" s="57"/>
      <c r="J95" s="22">
        <f>J96</f>
        <v>91.3</v>
      </c>
      <c r="K95" s="22">
        <f t="shared" ref="K95" si="38">K96</f>
        <v>91.3</v>
      </c>
      <c r="L95" s="115">
        <f t="shared" si="25"/>
        <v>100</v>
      </c>
    </row>
    <row r="96" spans="1:19" ht="15.75" x14ac:dyDescent="0.25">
      <c r="A96" s="96" t="s">
        <v>48</v>
      </c>
      <c r="B96" s="148">
        <v>89</v>
      </c>
      <c r="C96" s="142" t="s">
        <v>22</v>
      </c>
      <c r="D96" s="50" t="s">
        <v>34</v>
      </c>
      <c r="E96" s="75" t="s">
        <v>50</v>
      </c>
      <c r="F96" s="50" t="s">
        <v>106</v>
      </c>
      <c r="G96" s="53" t="s">
        <v>26</v>
      </c>
      <c r="H96" s="50"/>
      <c r="I96" s="57"/>
      <c r="J96" s="22">
        <f>J97</f>
        <v>91.3</v>
      </c>
      <c r="K96" s="22">
        <f t="shared" ref="K96:K97" si="39">K97</f>
        <v>91.3</v>
      </c>
      <c r="L96" s="115">
        <f t="shared" si="25"/>
        <v>100</v>
      </c>
    </row>
    <row r="97" spans="1:12" ht="21.75" customHeight="1" x14ac:dyDescent="0.25">
      <c r="A97" s="96" t="s">
        <v>49</v>
      </c>
      <c r="B97" s="148">
        <v>89</v>
      </c>
      <c r="C97" s="142" t="s">
        <v>22</v>
      </c>
      <c r="D97" s="50" t="s">
        <v>34</v>
      </c>
      <c r="E97" s="75" t="s">
        <v>50</v>
      </c>
      <c r="F97" s="50" t="s">
        <v>106</v>
      </c>
      <c r="G97" s="53" t="s">
        <v>26</v>
      </c>
      <c r="H97" s="50" t="s">
        <v>27</v>
      </c>
      <c r="I97" s="57"/>
      <c r="J97" s="22">
        <f>J98</f>
        <v>91.3</v>
      </c>
      <c r="K97" s="22">
        <f t="shared" si="39"/>
        <v>91.3</v>
      </c>
      <c r="L97" s="115">
        <f t="shared" si="25"/>
        <v>100</v>
      </c>
    </row>
    <row r="98" spans="1:12" ht="47.25" x14ac:dyDescent="0.25">
      <c r="A98" s="147" t="s">
        <v>152</v>
      </c>
      <c r="B98" s="53">
        <v>89</v>
      </c>
      <c r="C98" s="50">
        <v>1</v>
      </c>
      <c r="D98" s="50" t="s">
        <v>34</v>
      </c>
      <c r="E98" s="75" t="s">
        <v>50</v>
      </c>
      <c r="F98" s="50" t="s">
        <v>106</v>
      </c>
      <c r="G98" s="53" t="s">
        <v>26</v>
      </c>
      <c r="H98" s="50" t="s">
        <v>27</v>
      </c>
      <c r="I98" s="50">
        <v>911</v>
      </c>
      <c r="J98" s="22">
        <f>'Прил 2'!J53</f>
        <v>91.3</v>
      </c>
      <c r="K98" s="22">
        <f>'Прил 2'!K53</f>
        <v>91.3</v>
      </c>
      <c r="L98" s="115">
        <f t="shared" si="25"/>
        <v>100</v>
      </c>
    </row>
    <row r="99" spans="1:12" ht="78.75" x14ac:dyDescent="0.25">
      <c r="A99" s="85" t="s">
        <v>103</v>
      </c>
      <c r="B99" s="148">
        <v>89</v>
      </c>
      <c r="C99" s="142" t="s">
        <v>22</v>
      </c>
      <c r="D99" s="50" t="s">
        <v>34</v>
      </c>
      <c r="E99" s="75" t="s">
        <v>50</v>
      </c>
      <c r="F99" s="50" t="s">
        <v>101</v>
      </c>
      <c r="G99" s="53"/>
      <c r="H99" s="50"/>
      <c r="I99" s="57"/>
      <c r="J99" s="22">
        <f>J100</f>
        <v>4</v>
      </c>
      <c r="K99" s="22">
        <f t="shared" ref="K99:K102" si="40">K100</f>
        <v>4</v>
      </c>
      <c r="L99" s="115">
        <f t="shared" si="25"/>
        <v>100</v>
      </c>
    </row>
    <row r="100" spans="1:12" ht="31.5" x14ac:dyDescent="0.25">
      <c r="A100" s="85" t="s">
        <v>104</v>
      </c>
      <c r="B100" s="148">
        <v>89</v>
      </c>
      <c r="C100" s="142" t="s">
        <v>22</v>
      </c>
      <c r="D100" s="50" t="s">
        <v>34</v>
      </c>
      <c r="E100" s="75" t="s">
        <v>50</v>
      </c>
      <c r="F100" s="50" t="s">
        <v>102</v>
      </c>
      <c r="G100" s="53"/>
      <c r="H100" s="50"/>
      <c r="I100" s="57"/>
      <c r="J100" s="22">
        <f>J101</f>
        <v>4</v>
      </c>
      <c r="K100" s="22">
        <f t="shared" si="40"/>
        <v>4</v>
      </c>
      <c r="L100" s="115">
        <f t="shared" si="25"/>
        <v>100</v>
      </c>
    </row>
    <row r="101" spans="1:12" ht="15.75" x14ac:dyDescent="0.25">
      <c r="A101" s="96" t="s">
        <v>48</v>
      </c>
      <c r="B101" s="148">
        <v>89</v>
      </c>
      <c r="C101" s="142" t="s">
        <v>22</v>
      </c>
      <c r="D101" s="50" t="s">
        <v>34</v>
      </c>
      <c r="E101" s="75" t="s">
        <v>50</v>
      </c>
      <c r="F101" s="50" t="s">
        <v>102</v>
      </c>
      <c r="G101" s="53" t="s">
        <v>26</v>
      </c>
      <c r="H101" s="50"/>
      <c r="I101" s="57"/>
      <c r="J101" s="22">
        <f>J102</f>
        <v>4</v>
      </c>
      <c r="K101" s="22">
        <f t="shared" si="40"/>
        <v>4</v>
      </c>
      <c r="L101" s="115">
        <f t="shared" si="25"/>
        <v>100</v>
      </c>
    </row>
    <row r="102" spans="1:12" ht="21.75" customHeight="1" x14ac:dyDescent="0.25">
      <c r="A102" s="96" t="s">
        <v>49</v>
      </c>
      <c r="B102" s="148">
        <v>89</v>
      </c>
      <c r="C102" s="142" t="s">
        <v>22</v>
      </c>
      <c r="D102" s="50" t="s">
        <v>34</v>
      </c>
      <c r="E102" s="75" t="s">
        <v>50</v>
      </c>
      <c r="F102" s="50" t="s">
        <v>102</v>
      </c>
      <c r="G102" s="53" t="s">
        <v>26</v>
      </c>
      <c r="H102" s="50" t="s">
        <v>27</v>
      </c>
      <c r="I102" s="57"/>
      <c r="J102" s="22">
        <f>J103</f>
        <v>4</v>
      </c>
      <c r="K102" s="22">
        <f t="shared" si="40"/>
        <v>4</v>
      </c>
      <c r="L102" s="115">
        <f t="shared" si="25"/>
        <v>100</v>
      </c>
    </row>
    <row r="103" spans="1:12" ht="47.25" x14ac:dyDescent="0.25">
      <c r="A103" s="147" t="s">
        <v>152</v>
      </c>
      <c r="B103" s="53">
        <v>89</v>
      </c>
      <c r="C103" s="50">
        <v>1</v>
      </c>
      <c r="D103" s="50" t="s">
        <v>34</v>
      </c>
      <c r="E103" s="75" t="s">
        <v>50</v>
      </c>
      <c r="F103" s="50" t="s">
        <v>102</v>
      </c>
      <c r="G103" s="53" t="s">
        <v>26</v>
      </c>
      <c r="H103" s="50" t="s">
        <v>27</v>
      </c>
      <c r="I103" s="50">
        <v>911</v>
      </c>
      <c r="J103" s="22">
        <f>'Прил 2'!J55</f>
        <v>4</v>
      </c>
      <c r="K103" s="22">
        <f>'Прил 2'!K55</f>
        <v>4</v>
      </c>
      <c r="L103" s="115">
        <f t="shared" si="25"/>
        <v>100</v>
      </c>
    </row>
    <row r="104" spans="1:12" ht="129.75" customHeight="1" x14ac:dyDescent="0.25">
      <c r="A104" s="96" t="s">
        <v>132</v>
      </c>
      <c r="B104" s="49">
        <v>89</v>
      </c>
      <c r="C104" s="50" t="s">
        <v>22</v>
      </c>
      <c r="D104" s="50" t="s">
        <v>34</v>
      </c>
      <c r="E104" s="75" t="s">
        <v>41</v>
      </c>
      <c r="F104" s="50"/>
      <c r="G104" s="53"/>
      <c r="H104" s="50"/>
      <c r="I104" s="53"/>
      <c r="J104" s="22">
        <f>J107</f>
        <v>0.1</v>
      </c>
      <c r="K104" s="22">
        <f>K107</f>
        <v>0.1</v>
      </c>
      <c r="L104" s="115">
        <f t="shared" si="25"/>
        <v>100</v>
      </c>
    </row>
    <row r="105" spans="1:12" ht="35.450000000000003" customHeight="1" x14ac:dyDescent="0.25">
      <c r="A105" s="55" t="s">
        <v>100</v>
      </c>
      <c r="B105" s="148">
        <v>89</v>
      </c>
      <c r="C105" s="50" t="s">
        <v>22</v>
      </c>
      <c r="D105" s="50" t="s">
        <v>34</v>
      </c>
      <c r="E105" s="75" t="s">
        <v>41</v>
      </c>
      <c r="F105" s="50" t="s">
        <v>101</v>
      </c>
      <c r="G105" s="53"/>
      <c r="H105" s="50"/>
      <c r="I105" s="53"/>
      <c r="J105" s="22">
        <f>J106</f>
        <v>0.1</v>
      </c>
      <c r="K105" s="22">
        <f t="shared" ref="K105" si="41">K106</f>
        <v>0.1</v>
      </c>
      <c r="L105" s="115">
        <f t="shared" si="25"/>
        <v>100</v>
      </c>
    </row>
    <row r="106" spans="1:12" ht="22.15" customHeight="1" x14ac:dyDescent="0.25">
      <c r="A106" s="55" t="s">
        <v>40</v>
      </c>
      <c r="B106" s="148">
        <v>89</v>
      </c>
      <c r="C106" s="50" t="s">
        <v>22</v>
      </c>
      <c r="D106" s="50" t="s">
        <v>34</v>
      </c>
      <c r="E106" s="75" t="s">
        <v>41</v>
      </c>
      <c r="F106" s="50" t="s">
        <v>102</v>
      </c>
      <c r="G106" s="53"/>
      <c r="H106" s="50"/>
      <c r="I106" s="53"/>
      <c r="J106" s="22">
        <f>J107</f>
        <v>0.1</v>
      </c>
      <c r="K106" s="22">
        <f t="shared" ref="K106" si="42">K107</f>
        <v>0.1</v>
      </c>
      <c r="L106" s="115">
        <f t="shared" si="25"/>
        <v>100</v>
      </c>
    </row>
    <row r="107" spans="1:12" ht="15.75" x14ac:dyDescent="0.25">
      <c r="A107" s="96" t="s">
        <v>14</v>
      </c>
      <c r="B107" s="148">
        <v>89</v>
      </c>
      <c r="C107" s="50" t="s">
        <v>22</v>
      </c>
      <c r="D107" s="50" t="s">
        <v>34</v>
      </c>
      <c r="E107" s="75" t="s">
        <v>41</v>
      </c>
      <c r="F107" s="50" t="s">
        <v>102</v>
      </c>
      <c r="G107" s="53" t="s">
        <v>15</v>
      </c>
      <c r="H107" s="50"/>
      <c r="I107" s="53"/>
      <c r="J107" s="22">
        <f>J108</f>
        <v>0.1</v>
      </c>
      <c r="K107" s="22">
        <f t="shared" ref="K107:K108" si="43">K108</f>
        <v>0.1</v>
      </c>
      <c r="L107" s="115">
        <f t="shared" si="25"/>
        <v>100</v>
      </c>
    </row>
    <row r="108" spans="1:12" ht="63.75" customHeight="1" x14ac:dyDescent="0.25">
      <c r="A108" s="96" t="s">
        <v>65</v>
      </c>
      <c r="B108" s="148">
        <v>89</v>
      </c>
      <c r="C108" s="50" t="s">
        <v>22</v>
      </c>
      <c r="D108" s="50" t="s">
        <v>34</v>
      </c>
      <c r="E108" s="75" t="s">
        <v>41</v>
      </c>
      <c r="F108" s="50" t="s">
        <v>102</v>
      </c>
      <c r="G108" s="53" t="s">
        <v>15</v>
      </c>
      <c r="H108" s="50" t="s">
        <v>16</v>
      </c>
      <c r="I108" s="53"/>
      <c r="J108" s="22">
        <f>J109</f>
        <v>0.1</v>
      </c>
      <c r="K108" s="22">
        <f t="shared" si="43"/>
        <v>0.1</v>
      </c>
      <c r="L108" s="115">
        <f t="shared" si="25"/>
        <v>100</v>
      </c>
    </row>
    <row r="109" spans="1:12" ht="47.25" x14ac:dyDescent="0.25">
      <c r="A109" s="147" t="s">
        <v>152</v>
      </c>
      <c r="B109" s="148">
        <v>89</v>
      </c>
      <c r="C109" s="50" t="s">
        <v>22</v>
      </c>
      <c r="D109" s="50" t="s">
        <v>34</v>
      </c>
      <c r="E109" s="75" t="s">
        <v>41</v>
      </c>
      <c r="F109" s="50" t="s">
        <v>102</v>
      </c>
      <c r="G109" s="53" t="s">
        <v>15</v>
      </c>
      <c r="H109" s="50" t="s">
        <v>16</v>
      </c>
      <c r="I109" s="53">
        <v>911</v>
      </c>
      <c r="J109" s="22">
        <f>'Прил 2'!J38</f>
        <v>0.1</v>
      </c>
      <c r="K109" s="22">
        <f>'Прил 2'!K38</f>
        <v>0.1</v>
      </c>
      <c r="L109" s="115">
        <f>K109/J109*100</f>
        <v>100</v>
      </c>
    </row>
  </sheetData>
  <autoFilter ref="A7:L109"/>
  <mergeCells count="13">
    <mergeCell ref="M87:S87"/>
    <mergeCell ref="A4:A5"/>
    <mergeCell ref="B4:E5"/>
    <mergeCell ref="H4:H5"/>
    <mergeCell ref="I4:I5"/>
    <mergeCell ref="G4:G5"/>
    <mergeCell ref="J4:L4"/>
    <mergeCell ref="F4:F5"/>
    <mergeCell ref="A3:J3"/>
    <mergeCell ref="A2:L2"/>
    <mergeCell ref="M2:T2"/>
    <mergeCell ref="M81:S81"/>
    <mergeCell ref="J1:L1"/>
  </mergeCells>
  <conditionalFormatting sqref="D55:D56">
    <cfRule type="expression" dxfId="2" priority="50" stopIfTrue="1">
      <formula>$D55=""</formula>
    </cfRule>
    <cfRule type="expression" dxfId="1" priority="51" stopIfTrue="1">
      <formula>$E55&lt;&gt;""</formula>
    </cfRule>
  </conditionalFormatting>
  <pageMargins left="0.70866141732283472" right="0.70866141732283472" top="0.74803149606299213" bottom="0.74803149606299213" header="0.31496062992125984" footer="0.31496062992125984"/>
  <pageSetup paperSize="9" scale="5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I26"/>
  <sheetViews>
    <sheetView view="pageBreakPreview" topLeftCell="A10" zoomScaleNormal="55" zoomScaleSheetLayoutView="100" workbookViewId="0">
      <selection activeCell="C14" sqref="C14"/>
    </sheetView>
  </sheetViews>
  <sheetFormatPr defaultColWidth="9.140625" defaultRowHeight="15.75" x14ac:dyDescent="0.25"/>
  <cols>
    <col min="1" max="1" width="29.140625" style="7" customWidth="1"/>
    <col min="2" max="2" width="71" style="45" customWidth="1"/>
    <col min="3" max="3" width="14.85546875" style="7" customWidth="1"/>
    <col min="4" max="4" width="17.28515625" style="7" customWidth="1"/>
    <col min="5" max="5" width="16.140625" style="7" customWidth="1"/>
    <col min="6" max="6" width="9.140625" style="7" hidden="1" customWidth="1"/>
    <col min="7" max="7" width="20.28515625" style="7" customWidth="1"/>
    <col min="8" max="8" width="16.7109375" style="7" customWidth="1"/>
    <col min="9" max="9" width="21.85546875" style="7" customWidth="1"/>
    <col min="10" max="16384" width="9.140625" style="7"/>
  </cols>
  <sheetData>
    <row r="1" spans="1:6" ht="96" customHeight="1" x14ac:dyDescent="0.25">
      <c r="A1" s="105"/>
      <c r="B1" s="151"/>
      <c r="C1" s="197" t="s">
        <v>203</v>
      </c>
      <c r="D1" s="197"/>
      <c r="E1" s="197"/>
      <c r="F1" s="5"/>
    </row>
    <row r="2" spans="1:6" ht="61.5" customHeight="1" x14ac:dyDescent="0.25">
      <c r="A2" s="213" t="s">
        <v>202</v>
      </c>
      <c r="B2" s="213"/>
      <c r="C2" s="213"/>
      <c r="D2" s="213"/>
      <c r="E2" s="213"/>
    </row>
    <row r="3" spans="1:6" x14ac:dyDescent="0.25">
      <c r="A3" s="106"/>
      <c r="B3" s="152"/>
      <c r="C3" s="153"/>
      <c r="D3" s="104"/>
      <c r="E3" s="154" t="s">
        <v>127</v>
      </c>
    </row>
    <row r="4" spans="1:6" x14ac:dyDescent="0.25">
      <c r="A4" s="211" t="s">
        <v>115</v>
      </c>
      <c r="B4" s="212" t="s">
        <v>177</v>
      </c>
      <c r="C4" s="211" t="s">
        <v>178</v>
      </c>
      <c r="D4" s="211"/>
      <c r="E4" s="211"/>
    </row>
    <row r="5" spans="1:6" ht="63.75" customHeight="1" x14ac:dyDescent="0.25">
      <c r="A5" s="211"/>
      <c r="B5" s="212"/>
      <c r="C5" s="192" t="s">
        <v>192</v>
      </c>
      <c r="D5" s="192" t="s">
        <v>193</v>
      </c>
      <c r="E5" s="192" t="s">
        <v>194</v>
      </c>
    </row>
    <row r="6" spans="1:6" ht="31.5" x14ac:dyDescent="0.25">
      <c r="A6" s="155" t="s">
        <v>116</v>
      </c>
      <c r="B6" s="163" t="s">
        <v>117</v>
      </c>
      <c r="C6" s="161">
        <f>C7+C10+C14</f>
        <v>32.980999999999767</v>
      </c>
      <c r="D6" s="161">
        <f t="shared" ref="D6" si="0">D7+D10+D14</f>
        <v>7.4819999999997435</v>
      </c>
      <c r="E6" s="36">
        <f t="shared" ref="E6:E19" si="1">D6/C6*100</f>
        <v>22.685788787483084</v>
      </c>
    </row>
    <row r="7" spans="1:6" x14ac:dyDescent="0.25">
      <c r="A7" s="28" t="s">
        <v>118</v>
      </c>
      <c r="B7" s="44" t="s">
        <v>113</v>
      </c>
      <c r="C7" s="36">
        <f t="shared" ref="C7:D8" si="2">SUM(C8)</f>
        <v>0</v>
      </c>
      <c r="D7" s="36">
        <f t="shared" si="2"/>
        <v>0</v>
      </c>
      <c r="E7" s="36"/>
    </row>
    <row r="8" spans="1:6" ht="31.5" x14ac:dyDescent="0.25">
      <c r="A8" s="28" t="s">
        <v>119</v>
      </c>
      <c r="B8" s="44" t="s">
        <v>120</v>
      </c>
      <c r="C8" s="36">
        <f t="shared" si="2"/>
        <v>0</v>
      </c>
      <c r="D8" s="36">
        <f t="shared" si="2"/>
        <v>0</v>
      </c>
      <c r="E8" s="36"/>
    </row>
    <row r="9" spans="1:6" ht="31.5" x14ac:dyDescent="0.25">
      <c r="A9" s="28" t="s">
        <v>128</v>
      </c>
      <c r="B9" s="162" t="s">
        <v>166</v>
      </c>
      <c r="C9" s="36">
        <v>0</v>
      </c>
      <c r="D9" s="36">
        <v>0</v>
      </c>
      <c r="E9" s="36"/>
    </row>
    <row r="10" spans="1:6" ht="31.5" x14ac:dyDescent="0.25">
      <c r="A10" s="30" t="s">
        <v>137</v>
      </c>
      <c r="B10" s="43" t="s">
        <v>114</v>
      </c>
      <c r="C10" s="36">
        <f t="shared" ref="C10:D11" si="3">C11</f>
        <v>0</v>
      </c>
      <c r="D10" s="36">
        <f t="shared" si="3"/>
        <v>0</v>
      </c>
      <c r="E10" s="36"/>
    </row>
    <row r="11" spans="1:6" ht="31.5" x14ac:dyDescent="0.25">
      <c r="A11" s="30" t="s">
        <v>138</v>
      </c>
      <c r="B11" s="43" t="s">
        <v>121</v>
      </c>
      <c r="C11" s="36">
        <f t="shared" si="3"/>
        <v>0</v>
      </c>
      <c r="D11" s="36">
        <f t="shared" si="3"/>
        <v>0</v>
      </c>
      <c r="E11" s="36"/>
    </row>
    <row r="12" spans="1:6" ht="47.25" x14ac:dyDescent="0.25">
      <c r="A12" s="30" t="s">
        <v>139</v>
      </c>
      <c r="B12" s="43" t="s">
        <v>122</v>
      </c>
      <c r="C12" s="36">
        <f>SUM(C13)</f>
        <v>0</v>
      </c>
      <c r="D12" s="36">
        <f>SUM(D13)</f>
        <v>0</v>
      </c>
      <c r="E12" s="36"/>
    </row>
    <row r="13" spans="1:6" ht="47.25" x14ac:dyDescent="0.25">
      <c r="A13" s="30" t="s">
        <v>140</v>
      </c>
      <c r="B13" s="164" t="s">
        <v>129</v>
      </c>
      <c r="C13" s="36">
        <v>0</v>
      </c>
      <c r="D13" s="46">
        <v>0</v>
      </c>
      <c r="E13" s="36"/>
    </row>
    <row r="14" spans="1:6" ht="31.5" x14ac:dyDescent="0.25">
      <c r="A14" s="31" t="s">
        <v>141</v>
      </c>
      <c r="B14" s="165" t="s">
        <v>167</v>
      </c>
      <c r="C14" s="29">
        <f>C17+C18</f>
        <v>32.980999999999767</v>
      </c>
      <c r="D14" s="29">
        <f>D17+D18</f>
        <v>7.4819999999997435</v>
      </c>
      <c r="E14" s="36">
        <f t="shared" si="1"/>
        <v>22.685788787483084</v>
      </c>
    </row>
    <row r="15" spans="1:6" s="34" customFormat="1" x14ac:dyDescent="0.25">
      <c r="A15" s="32" t="s">
        <v>142</v>
      </c>
      <c r="B15" s="33" t="s">
        <v>123</v>
      </c>
      <c r="C15" s="29">
        <f t="shared" ref="C15:D16" si="4">SUM(C16)</f>
        <v>-1800.4</v>
      </c>
      <c r="D15" s="29">
        <f t="shared" si="4"/>
        <v>-1790.2</v>
      </c>
      <c r="E15" s="36">
        <f t="shared" si="1"/>
        <v>99.433459231281944</v>
      </c>
    </row>
    <row r="16" spans="1:6" x14ac:dyDescent="0.25">
      <c r="A16" s="30" t="s">
        <v>143</v>
      </c>
      <c r="B16" s="35" t="s">
        <v>124</v>
      </c>
      <c r="C16" s="36">
        <f t="shared" si="4"/>
        <v>-1800.4</v>
      </c>
      <c r="D16" s="36">
        <f t="shared" si="4"/>
        <v>-1790.2</v>
      </c>
      <c r="E16" s="36">
        <f t="shared" si="1"/>
        <v>99.433459231281944</v>
      </c>
    </row>
    <row r="17" spans="1:9" ht="31.5" x14ac:dyDescent="0.25">
      <c r="A17" s="30" t="s">
        <v>144</v>
      </c>
      <c r="B17" s="162" t="s">
        <v>168</v>
      </c>
      <c r="C17" s="36">
        <f>-'Прил 1'!C7-C9</f>
        <v>-1800.4</v>
      </c>
      <c r="D17" s="36">
        <f>-'Прил 1'!D7-D9</f>
        <v>-1790.2</v>
      </c>
      <c r="E17" s="36">
        <f t="shared" si="1"/>
        <v>99.433459231281944</v>
      </c>
    </row>
    <row r="18" spans="1:9" s="34" customFormat="1" x14ac:dyDescent="0.25">
      <c r="A18" s="32" t="s">
        <v>145</v>
      </c>
      <c r="B18" s="37" t="s">
        <v>125</v>
      </c>
      <c r="C18" s="29">
        <f>SUM(C19)</f>
        <v>1833.3809999999999</v>
      </c>
      <c r="D18" s="29">
        <f t="shared" ref="C18:D19" si="5">SUM(D19)</f>
        <v>1797.6819999999998</v>
      </c>
      <c r="E18" s="36">
        <f t="shared" si="1"/>
        <v>98.052832444538254</v>
      </c>
    </row>
    <row r="19" spans="1:9" x14ac:dyDescent="0.25">
      <c r="A19" s="38" t="s">
        <v>146</v>
      </c>
      <c r="B19" s="39" t="s">
        <v>126</v>
      </c>
      <c r="C19" s="36">
        <f t="shared" si="5"/>
        <v>1833.3809999999999</v>
      </c>
      <c r="D19" s="36">
        <f t="shared" si="5"/>
        <v>1797.6819999999998</v>
      </c>
      <c r="E19" s="36">
        <f t="shared" si="1"/>
        <v>98.052832444538254</v>
      </c>
    </row>
    <row r="20" spans="1:9" ht="31.5" x14ac:dyDescent="0.25">
      <c r="A20" s="40" t="s">
        <v>147</v>
      </c>
      <c r="B20" s="41" t="s">
        <v>169</v>
      </c>
      <c r="C20" s="36">
        <f>'Прил 2'!J8-C13</f>
        <v>1833.3809999999999</v>
      </c>
      <c r="D20" s="36">
        <f>'Прил 3 '!J7-D13</f>
        <v>1797.6819999999998</v>
      </c>
      <c r="E20" s="36">
        <f>D20/C20*100</f>
        <v>98.052832444538254</v>
      </c>
      <c r="G20" s="42"/>
      <c r="H20" s="42"/>
      <c r="I20" s="42"/>
    </row>
    <row r="23" spans="1:9" ht="28.15" customHeight="1" x14ac:dyDescent="0.25"/>
    <row r="26" spans="1:9" x14ac:dyDescent="0.25">
      <c r="C26" s="42"/>
      <c r="D26" s="42"/>
      <c r="E26" s="42"/>
    </row>
  </sheetData>
  <mergeCells count="5">
    <mergeCell ref="A4:A5"/>
    <mergeCell ref="B4:B5"/>
    <mergeCell ref="C4:E4"/>
    <mergeCell ref="A2:E2"/>
    <mergeCell ref="C1:E1"/>
  </mergeCells>
  <conditionalFormatting sqref="A1">
    <cfRule type="expression" dxfId="0" priority="1" stopIfTrue="1">
      <formula>#REF!&lt;&gt;""</formula>
    </cfRule>
  </conditionalFormatting>
  <pageMargins left="0.7" right="0.7" top="0.75" bottom="0.75" header="0.3" footer="0.3"/>
  <pageSetup paperSize="9" scale="37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13</vt:i4>
      </vt:variant>
    </vt:vector>
  </HeadingPairs>
  <TitlesOfParts>
    <vt:vector size="18" baseType="lpstr">
      <vt:lpstr>Прил 1</vt:lpstr>
      <vt:lpstr>Прил 2</vt:lpstr>
      <vt:lpstr>Прил 3 </vt:lpstr>
      <vt:lpstr>Прил 4</vt:lpstr>
      <vt:lpstr>Прил 5</vt:lpstr>
      <vt:lpstr>_1Excel_BuiltIn_Print_Area_1_1_1</vt:lpstr>
      <vt:lpstr>'Прил 3 '!_Toc105952698</vt:lpstr>
      <vt:lpstr>Excel_BuiltIn_Print_Area_1</vt:lpstr>
      <vt:lpstr>Excel_BuiltIn_Print_Area_1_1</vt:lpstr>
      <vt:lpstr>'Прил 3 '!Excel_BuiltIn_Print_Area_5</vt:lpstr>
      <vt:lpstr>'Прил 3 '!Excel_BuiltIn_Print_Area_5_1</vt:lpstr>
      <vt:lpstr>Excel_BuiltIn_Print_Area_6</vt:lpstr>
      <vt:lpstr>Excel_BuiltIn_Print_Area_6_1</vt:lpstr>
      <vt:lpstr>'Прил 2'!Заголовки_для_печати</vt:lpstr>
      <vt:lpstr>'Прил 1'!Область_печати</vt:lpstr>
      <vt:lpstr>'Прил 2'!Область_печати</vt:lpstr>
      <vt:lpstr>'Прил 3 '!Область_печати</vt:lpstr>
      <vt:lpstr>'Прил 4'!Область_печати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User</cp:lastModifiedBy>
  <cp:lastPrinted>2020-12-22T13:14:36Z</cp:lastPrinted>
  <dcterms:created xsi:type="dcterms:W3CDTF">2007-12-21T10:22:00Z</dcterms:created>
  <dcterms:modified xsi:type="dcterms:W3CDTF">2023-03-29T12:23:27Z</dcterms:modified>
</cp:coreProperties>
</file>