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</sheets>
  <externalReferences>
    <externalReference r:id="rId6"/>
    <externalReference r:id="rId7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2'!$A$6:$L$96</definedName>
    <definedName name="_xlnm._FilterDatabase" localSheetId="2" hidden="1">'Прил 3'!$A$6:$K$93</definedName>
    <definedName name="_xlnm._FilterDatabase" localSheetId="3" hidden="1">'Прил 4'!$A$7:$L$112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2'!$A$1:$L$96</definedName>
    <definedName name="_xlnm.Print_Area" localSheetId="2">'Прил 3'!$A$1:$K$93</definedName>
    <definedName name="_xlnm.Print_Area" localSheetId="3">'Прил 4'!$A$1:$L$112</definedName>
  </definedNames>
  <calcPr calcId="125725"/>
  <fileRecoveryPr autoRecover="0"/>
</workbook>
</file>

<file path=xl/calcChain.xml><?xml version="1.0" encoding="utf-8"?>
<calcChain xmlns="http://schemas.openxmlformats.org/spreadsheetml/2006/main">
  <c r="K22" i="9"/>
  <c r="K9"/>
  <c r="K17"/>
  <c r="K16" s="1"/>
  <c r="K18"/>
  <c r="K19"/>
  <c r="K20"/>
  <c r="K11"/>
  <c r="K12"/>
  <c r="K13"/>
  <c r="K10" s="1"/>
  <c r="J22" i="18"/>
  <c r="J21" s="1"/>
  <c r="J20" s="1"/>
  <c r="J19" s="1"/>
  <c r="J18" s="1"/>
  <c r="J11"/>
  <c r="J10" s="1"/>
  <c r="J9" s="1"/>
  <c r="D20" i="13"/>
  <c r="D19" s="1"/>
  <c r="D21"/>
  <c r="C19"/>
  <c r="C20"/>
  <c r="C21"/>
  <c r="K19" i="6"/>
  <c r="K20"/>
  <c r="K21"/>
  <c r="K11"/>
  <c r="K10" s="1"/>
  <c r="K67"/>
  <c r="K68"/>
  <c r="K74"/>
  <c r="K60"/>
  <c r="D19" i="1"/>
  <c r="D14"/>
  <c r="D16"/>
  <c r="D22"/>
  <c r="D31"/>
  <c r="K8" i="9" l="1"/>
  <c r="K7" s="1"/>
  <c r="L7" s="1"/>
  <c r="E21" i="13"/>
  <c r="K9" i="6"/>
  <c r="L9" i="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J49" i="18"/>
  <c r="K49" s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63" i="6"/>
  <c r="J63"/>
  <c r="L18"/>
  <c r="L29"/>
  <c r="L37"/>
  <c r="L43"/>
  <c r="L59"/>
  <c r="L63"/>
  <c r="L66"/>
  <c r="L73"/>
  <c r="L96"/>
  <c r="L15"/>
  <c r="E13" i="1"/>
  <c r="E15"/>
  <c r="E17"/>
  <c r="E18"/>
  <c r="E20"/>
  <c r="E21"/>
  <c r="E24"/>
  <c r="E25"/>
  <c r="E27"/>
  <c r="E29"/>
  <c r="E30"/>
  <c r="E32"/>
  <c r="E11"/>
  <c r="J24" i="6"/>
  <c r="L24" s="1"/>
  <c r="J15"/>
  <c r="J27"/>
  <c r="J18"/>
  <c r="J32"/>
  <c r="L32" s="1"/>
  <c r="J82"/>
  <c r="L82" s="1"/>
  <c r="C27" i="1"/>
  <c r="J89" i="6"/>
  <c r="J79"/>
  <c r="L79" s="1"/>
  <c r="J51" i="18"/>
  <c r="L8" i="9" l="1"/>
  <c r="J50" i="6"/>
  <c r="J52"/>
  <c r="I49" i="18" l="1"/>
  <c r="L50" i="6"/>
  <c r="L52"/>
  <c r="I51" i="18"/>
  <c r="C30" i="1"/>
  <c r="C13"/>
  <c r="K45" i="9"/>
  <c r="K44" s="1"/>
  <c r="K43" s="1"/>
  <c r="K42" s="1"/>
  <c r="K41" s="1"/>
  <c r="K40" s="1"/>
  <c r="J45"/>
  <c r="J44" s="1"/>
  <c r="J43" s="1"/>
  <c r="J42" s="1"/>
  <c r="J41" s="1"/>
  <c r="J40" s="1"/>
  <c r="K21"/>
  <c r="J21"/>
  <c r="J20" s="1"/>
  <c r="J19" s="1"/>
  <c r="J18" s="1"/>
  <c r="J17" s="1"/>
  <c r="J16" s="1"/>
  <c r="J31" i="18"/>
  <c r="J30" s="1"/>
  <c r="J29" s="1"/>
  <c r="I31"/>
  <c r="I30" s="1"/>
  <c r="I29" s="1"/>
  <c r="J17"/>
  <c r="J16" s="1"/>
  <c r="J15" s="1"/>
  <c r="I17"/>
  <c r="I16" s="1"/>
  <c r="I15" s="1"/>
  <c r="K31" i="6"/>
  <c r="L31" s="1"/>
  <c r="J31"/>
  <c r="J30" s="1"/>
  <c r="K17"/>
  <c r="J17"/>
  <c r="J16" s="1"/>
  <c r="D26" i="1"/>
  <c r="E26" s="1"/>
  <c r="C26"/>
  <c r="K30" i="6" l="1"/>
  <c r="L30" s="1"/>
  <c r="K16"/>
  <c r="L16" s="1"/>
  <c r="L17"/>
  <c r="L27"/>
  <c r="K71" i="9"/>
  <c r="K70" s="1"/>
  <c r="K69" s="1"/>
  <c r="K68" s="1"/>
  <c r="K67" s="1"/>
  <c r="K66" s="1"/>
  <c r="J71"/>
  <c r="J70" s="1"/>
  <c r="J69" s="1"/>
  <c r="J68" s="1"/>
  <c r="J67" s="1"/>
  <c r="J66" s="1"/>
  <c r="J58" i="18"/>
  <c r="J57" s="1"/>
  <c r="J56" s="1"/>
  <c r="J55" s="1"/>
  <c r="J54" s="1"/>
  <c r="J53" s="1"/>
  <c r="J52" s="1"/>
  <c r="I58"/>
  <c r="I57" s="1"/>
  <c r="I56" s="1"/>
  <c r="I55" s="1"/>
  <c r="I54" s="1"/>
  <c r="I53" s="1"/>
  <c r="I52" s="1"/>
  <c r="K57" i="6"/>
  <c r="K58"/>
  <c r="J58"/>
  <c r="J57" s="1"/>
  <c r="J56" s="1"/>
  <c r="J55" s="1"/>
  <c r="J54" s="1"/>
  <c r="J53" s="1"/>
  <c r="C32" i="1"/>
  <c r="C31" s="1"/>
  <c r="E31"/>
  <c r="L89" i="6"/>
  <c r="K56" l="1"/>
  <c r="L57"/>
  <c r="L58"/>
  <c r="C13" i="13"/>
  <c r="C12" s="1"/>
  <c r="C11" s="1"/>
  <c r="D13"/>
  <c r="D12" s="1"/>
  <c r="D11" s="1"/>
  <c r="D9"/>
  <c r="D8" s="1"/>
  <c r="C9"/>
  <c r="C8" s="1"/>
  <c r="K55" i="6" l="1"/>
  <c r="L56"/>
  <c r="E19" i="1"/>
  <c r="C19"/>
  <c r="K54" i="6" l="1"/>
  <c r="L55"/>
  <c r="J78"/>
  <c r="K53" l="1"/>
  <c r="L53" s="1"/>
  <c r="L54"/>
  <c r="D23" i="1"/>
  <c r="E23" s="1"/>
  <c r="C23"/>
  <c r="K34" i="9" l="1"/>
  <c r="K33" s="1"/>
  <c r="K32" s="1"/>
  <c r="K31" s="1"/>
  <c r="K30" s="1"/>
  <c r="J34"/>
  <c r="J33" s="1"/>
  <c r="J32" s="1"/>
  <c r="J31" s="1"/>
  <c r="J30" s="1"/>
  <c r="J26" i="18"/>
  <c r="J25" s="1"/>
  <c r="I26"/>
  <c r="I25" s="1"/>
  <c r="K26" i="6"/>
  <c r="L26" s="1"/>
  <c r="J26"/>
  <c r="J23" i="18" l="1"/>
  <c r="J28"/>
  <c r="J27" s="1"/>
  <c r="J24" s="1"/>
  <c r="J77" i="6"/>
  <c r="J14"/>
  <c r="J13" s="1"/>
  <c r="J12" s="1"/>
  <c r="J11" s="1"/>
  <c r="J10" s="1"/>
  <c r="K78"/>
  <c r="J86" i="18"/>
  <c r="J85" s="1"/>
  <c r="J84" s="1"/>
  <c r="J83" s="1"/>
  <c r="J82" s="1"/>
  <c r="J81" s="1"/>
  <c r="J80" s="1"/>
  <c r="I86"/>
  <c r="I85" s="1"/>
  <c r="I84" s="1"/>
  <c r="I83" s="1"/>
  <c r="I82" s="1"/>
  <c r="I81" s="1"/>
  <c r="J79"/>
  <c r="J78" s="1"/>
  <c r="J77" s="1"/>
  <c r="I79"/>
  <c r="I78" s="1"/>
  <c r="I77" s="1"/>
  <c r="J76"/>
  <c r="J75" s="1"/>
  <c r="J74" s="1"/>
  <c r="I76"/>
  <c r="I75" s="1"/>
  <c r="I74" s="1"/>
  <c r="J72"/>
  <c r="J71" s="1"/>
  <c r="J70" s="1"/>
  <c r="J69" s="1"/>
  <c r="J68" s="1"/>
  <c r="J67" s="1"/>
  <c r="I72"/>
  <c r="I71" s="1"/>
  <c r="I70" s="1"/>
  <c r="I69" s="1"/>
  <c r="J65"/>
  <c r="J64" s="1"/>
  <c r="J63" s="1"/>
  <c r="I65"/>
  <c r="I64" s="1"/>
  <c r="I63" s="1"/>
  <c r="I62" s="1"/>
  <c r="I61" s="1"/>
  <c r="J50"/>
  <c r="I50"/>
  <c r="J49" i="6"/>
  <c r="J36" i="18"/>
  <c r="J35" s="1"/>
  <c r="J34" s="1"/>
  <c r="J33" s="1"/>
  <c r="J32" s="1"/>
  <c r="I36"/>
  <c r="I35" s="1"/>
  <c r="I34" s="1"/>
  <c r="I33" s="1"/>
  <c r="I32" s="1"/>
  <c r="I28"/>
  <c r="I23"/>
  <c r="J14"/>
  <c r="I14"/>
  <c r="K15" i="9"/>
  <c r="K65"/>
  <c r="J65"/>
  <c r="K59"/>
  <c r="J59"/>
  <c r="J15"/>
  <c r="J93" i="18"/>
  <c r="J92" s="1"/>
  <c r="J91" s="1"/>
  <c r="J90" s="1"/>
  <c r="J89" s="1"/>
  <c r="J88" s="1"/>
  <c r="J87" s="1"/>
  <c r="I93"/>
  <c r="I92" s="1"/>
  <c r="I91" s="1"/>
  <c r="I90" s="1"/>
  <c r="I89" s="1"/>
  <c r="I88" s="1"/>
  <c r="I8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C22" s="1"/>
  <c r="D28"/>
  <c r="K23" i="6"/>
  <c r="J23"/>
  <c r="K14"/>
  <c r="K28"/>
  <c r="K36"/>
  <c r="J36"/>
  <c r="J35" s="1"/>
  <c r="J28"/>
  <c r="K42"/>
  <c r="J42"/>
  <c r="J41" s="1"/>
  <c r="K51"/>
  <c r="L51" s="1"/>
  <c r="J51"/>
  <c r="K49"/>
  <c r="K65"/>
  <c r="J65"/>
  <c r="J64" s="1"/>
  <c r="K72"/>
  <c r="J72"/>
  <c r="J71" s="1"/>
  <c r="J70" s="1"/>
  <c r="J69" s="1"/>
  <c r="J68" s="1"/>
  <c r="K81"/>
  <c r="J81"/>
  <c r="J80" s="1"/>
  <c r="K88"/>
  <c r="J88"/>
  <c r="J87" s="1"/>
  <c r="J86" s="1"/>
  <c r="J85" s="1"/>
  <c r="J84" s="1"/>
  <c r="J83" s="1"/>
  <c r="K95"/>
  <c r="J95"/>
  <c r="J94" s="1"/>
  <c r="D10" i="1"/>
  <c r="D12"/>
  <c r="E12" s="1"/>
  <c r="E14"/>
  <c r="E16"/>
  <c r="C16"/>
  <c r="C14"/>
  <c r="C12"/>
  <c r="C10"/>
  <c r="C9" s="1"/>
  <c r="D9" l="1"/>
  <c r="E10"/>
  <c r="K87" i="6"/>
  <c r="L87" s="1"/>
  <c r="L88"/>
  <c r="K13"/>
  <c r="L14"/>
  <c r="K41"/>
  <c r="L41" s="1"/>
  <c r="L42"/>
  <c r="K77"/>
  <c r="L77" s="1"/>
  <c r="L78"/>
  <c r="L49"/>
  <c r="L28"/>
  <c r="K71"/>
  <c r="L72"/>
  <c r="K94"/>
  <c r="L94" s="1"/>
  <c r="L95"/>
  <c r="K80"/>
  <c r="L80" s="1"/>
  <c r="L81"/>
  <c r="K64"/>
  <c r="L64" s="1"/>
  <c r="L65"/>
  <c r="K35"/>
  <c r="L35" s="1"/>
  <c r="L36"/>
  <c r="L23"/>
  <c r="E28" i="1"/>
  <c r="J62" i="18"/>
  <c r="J61" s="1"/>
  <c r="J60" s="1"/>
  <c r="J59" s="1"/>
  <c r="C8" i="1"/>
  <c r="J73" i="18"/>
  <c r="I73"/>
  <c r="J22" i="6"/>
  <c r="J39" i="9"/>
  <c r="J38" s="1"/>
  <c r="J37" s="1"/>
  <c r="J36" s="1"/>
  <c r="J35" s="1"/>
  <c r="J29" s="1"/>
  <c r="J25" i="6"/>
  <c r="J21" s="1"/>
  <c r="K39" i="9"/>
  <c r="K38" s="1"/>
  <c r="K37" s="1"/>
  <c r="K36" s="1"/>
  <c r="K35" s="1"/>
  <c r="K29" s="1"/>
  <c r="K25" i="6"/>
  <c r="K64" i="9"/>
  <c r="K63" s="1"/>
  <c r="K60" s="1"/>
  <c r="K58"/>
  <c r="K57" s="1"/>
  <c r="K54" s="1"/>
  <c r="K28"/>
  <c r="K27" s="1"/>
  <c r="K26" s="1"/>
  <c r="K77"/>
  <c r="K76" s="1"/>
  <c r="K75" s="1"/>
  <c r="K72" s="1"/>
  <c r="J89"/>
  <c r="J88" s="1"/>
  <c r="J87" s="1"/>
  <c r="K106"/>
  <c r="K105" s="1"/>
  <c r="K104" s="1"/>
  <c r="K103" s="1"/>
  <c r="K102" s="1"/>
  <c r="K53"/>
  <c r="K83"/>
  <c r="K82" s="1"/>
  <c r="K81" s="1"/>
  <c r="K78" s="1"/>
  <c r="J95"/>
  <c r="J101"/>
  <c r="J100" s="1"/>
  <c r="J99" s="1"/>
  <c r="J28"/>
  <c r="J27" s="1"/>
  <c r="J26" s="1"/>
  <c r="J25" s="1"/>
  <c r="J24" s="1"/>
  <c r="J23" s="1"/>
  <c r="J77"/>
  <c r="J76" s="1"/>
  <c r="J75" s="1"/>
  <c r="J72" s="1"/>
  <c r="K89"/>
  <c r="K88" s="1"/>
  <c r="K87" s="1"/>
  <c r="J106"/>
  <c r="J105" s="1"/>
  <c r="J104" s="1"/>
  <c r="J103" s="1"/>
  <c r="J102" s="1"/>
  <c r="J53"/>
  <c r="J83"/>
  <c r="J82" s="1"/>
  <c r="J81" s="1"/>
  <c r="J78" s="1"/>
  <c r="K95"/>
  <c r="K101"/>
  <c r="K100" s="1"/>
  <c r="K99" s="1"/>
  <c r="J64"/>
  <c r="J63" s="1"/>
  <c r="J60" s="1"/>
  <c r="J76" i="6"/>
  <c r="I68" i="18"/>
  <c r="I67" s="1"/>
  <c r="I80"/>
  <c r="I48"/>
  <c r="I47" s="1"/>
  <c r="I60"/>
  <c r="I59" s="1"/>
  <c r="I13"/>
  <c r="I12" s="1"/>
  <c r="I11" s="1"/>
  <c r="I27"/>
  <c r="I24" s="1"/>
  <c r="I22"/>
  <c r="I21" s="1"/>
  <c r="J13"/>
  <c r="J12" s="1"/>
  <c r="J48"/>
  <c r="K22" i="6"/>
  <c r="K48"/>
  <c r="J93"/>
  <c r="J92" s="1"/>
  <c r="J91" s="1"/>
  <c r="J90" s="1"/>
  <c r="J48"/>
  <c r="J47" s="1"/>
  <c r="J46" s="1"/>
  <c r="J14" i="9"/>
  <c r="J13" s="1"/>
  <c r="J62" i="6"/>
  <c r="J61" s="1"/>
  <c r="J60" s="1"/>
  <c r="K62"/>
  <c r="J34"/>
  <c r="J33" s="1"/>
  <c r="J112" i="9"/>
  <c r="J111" s="1"/>
  <c r="J110" s="1"/>
  <c r="K112"/>
  <c r="K111" s="1"/>
  <c r="K110" s="1"/>
  <c r="K14"/>
  <c r="J75" i="6"/>
  <c r="J74" s="1"/>
  <c r="J58" i="9"/>
  <c r="J57" s="1"/>
  <c r="J40" i="6"/>
  <c r="J39" s="1"/>
  <c r="J38" s="1"/>
  <c r="K93"/>
  <c r="D8" i="1" l="1"/>
  <c r="E9"/>
  <c r="E22"/>
  <c r="J47" i="18"/>
  <c r="K48"/>
  <c r="K86" i="6"/>
  <c r="L86" s="1"/>
  <c r="K75"/>
  <c r="K76"/>
  <c r="L76" s="1"/>
  <c r="K40"/>
  <c r="K39" s="1"/>
  <c r="L40"/>
  <c r="L21"/>
  <c r="L25"/>
  <c r="L74"/>
  <c r="L75"/>
  <c r="J22" i="9"/>
  <c r="K92" i="6"/>
  <c r="L93"/>
  <c r="K61"/>
  <c r="L62"/>
  <c r="K70"/>
  <c r="L71"/>
  <c r="K12"/>
  <c r="L13"/>
  <c r="K47"/>
  <c r="L48"/>
  <c r="L22"/>
  <c r="K34"/>
  <c r="I20" i="18"/>
  <c r="I19" s="1"/>
  <c r="I18" s="1"/>
  <c r="J52" i="9"/>
  <c r="J51" s="1"/>
  <c r="J50" s="1"/>
  <c r="J49" s="1"/>
  <c r="J47"/>
  <c r="J66" i="18"/>
  <c r="J20" i="6"/>
  <c r="I10" i="18"/>
  <c r="I9" s="1"/>
  <c r="K80" i="9"/>
  <c r="K79" s="1"/>
  <c r="K47"/>
  <c r="K46" s="1"/>
  <c r="J74"/>
  <c r="J73" s="1"/>
  <c r="J96"/>
  <c r="K96"/>
  <c r="K45" i="6"/>
  <c r="K62" i="9"/>
  <c r="K61" s="1"/>
  <c r="K74"/>
  <c r="K73" s="1"/>
  <c r="K84"/>
  <c r="K86"/>
  <c r="K85" s="1"/>
  <c r="K56"/>
  <c r="K55" s="1"/>
  <c r="J84"/>
  <c r="J86"/>
  <c r="J85" s="1"/>
  <c r="I66" i="18"/>
  <c r="J62" i="9"/>
  <c r="J61" s="1"/>
  <c r="J80"/>
  <c r="J79" s="1"/>
  <c r="K107"/>
  <c r="K109"/>
  <c r="K108" s="1"/>
  <c r="J10"/>
  <c r="J9" s="1"/>
  <c r="J12"/>
  <c r="J11" s="1"/>
  <c r="J107"/>
  <c r="J109"/>
  <c r="J108" s="1"/>
  <c r="K98"/>
  <c r="K97" s="1"/>
  <c r="J98"/>
  <c r="J97" s="1"/>
  <c r="J54"/>
  <c r="J56"/>
  <c r="J55" s="1"/>
  <c r="K23"/>
  <c r="K25"/>
  <c r="K24" s="1"/>
  <c r="K52"/>
  <c r="K51" s="1"/>
  <c r="I46" i="18"/>
  <c r="I45" s="1"/>
  <c r="I44" s="1"/>
  <c r="I43" s="1"/>
  <c r="J94" i="9"/>
  <c r="J93" s="1"/>
  <c r="K94"/>
  <c r="K93" s="1"/>
  <c r="J45" i="6"/>
  <c r="J44" s="1"/>
  <c r="J67"/>
  <c r="D7" i="1" l="1"/>
  <c r="D18" i="13" s="1"/>
  <c r="E8" i="1"/>
  <c r="J46" i="18"/>
  <c r="K47"/>
  <c r="K85" i="6"/>
  <c r="L85" s="1"/>
  <c r="L20"/>
  <c r="K33"/>
  <c r="L33" s="1"/>
  <c r="L34"/>
  <c r="K38"/>
  <c r="L38" s="1"/>
  <c r="L39"/>
  <c r="K69"/>
  <c r="L70"/>
  <c r="K91"/>
  <c r="L92"/>
  <c r="K44"/>
  <c r="L44" s="1"/>
  <c r="L45"/>
  <c r="K46"/>
  <c r="L46" s="1"/>
  <c r="L47"/>
  <c r="L12"/>
  <c r="L60"/>
  <c r="L61"/>
  <c r="J48" i="9"/>
  <c r="J8" i="18"/>
  <c r="K8" s="1"/>
  <c r="I8"/>
  <c r="I7" s="1"/>
  <c r="J19" i="6"/>
  <c r="C7" i="1"/>
  <c r="C18" i="13" s="1"/>
  <c r="K90" i="9"/>
  <c r="K92"/>
  <c r="K91" s="1"/>
  <c r="J90"/>
  <c r="J92"/>
  <c r="J91" s="1"/>
  <c r="K48"/>
  <c r="K50"/>
  <c r="K49" s="1"/>
  <c r="J8"/>
  <c r="J46"/>
  <c r="D17" i="13" l="1"/>
  <c r="D16" s="1"/>
  <c r="D15"/>
  <c r="J45" i="18"/>
  <c r="K46"/>
  <c r="K84" i="6"/>
  <c r="L84" s="1"/>
  <c r="L19"/>
  <c r="L10"/>
  <c r="L11"/>
  <c r="K83"/>
  <c r="L83" s="1"/>
  <c r="L69"/>
  <c r="K90"/>
  <c r="L90" s="1"/>
  <c r="L91"/>
  <c r="E7" i="1"/>
  <c r="C17" i="13"/>
  <c r="C16" s="1"/>
  <c r="J7" i="9"/>
  <c r="J9" i="6"/>
  <c r="E20" i="13" l="1"/>
  <c r="E18"/>
  <c r="J44" i="18"/>
  <c r="K45"/>
  <c r="L68" i="6"/>
  <c r="J8"/>
  <c r="J7" s="1"/>
  <c r="C15" i="13" l="1"/>
  <c r="C7" s="1"/>
  <c r="E19"/>
  <c r="L67" i="6"/>
  <c r="K8"/>
  <c r="L8" s="1"/>
  <c r="E16" i="13"/>
  <c r="E17"/>
  <c r="J43" i="18"/>
  <c r="K44"/>
  <c r="L9" i="6"/>
  <c r="J7" i="18" l="1"/>
  <c r="K43"/>
  <c r="K7" i="6"/>
  <c r="L7" s="1"/>
  <c r="K7" i="18" l="1"/>
  <c r="D7" i="13" l="1"/>
  <c r="E7" s="1"/>
  <c r="E15"/>
</calcChain>
</file>

<file path=xl/sharedStrings.xml><?xml version="1.0" encoding="utf-8"?>
<sst xmlns="http://schemas.openxmlformats.org/spreadsheetml/2006/main" count="1619" uniqueCount="207">
  <si>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</si>
  <si>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</si>
  <si>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</si>
  <si>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</si>
  <si>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</si>
  <si>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</si>
  <si>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</si>
  <si>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</si>
  <si>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</si>
  <si>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</si>
  <si>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</si>
  <si>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</si>
  <si>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</si>
  <si>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</si>
  <si>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</si>
  <si>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</si>
  <si>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</si>
  <si>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</si>
  <si>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</si>
  <si>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</si>
  <si>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</si>
  <si>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</si>
  <si>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</si>
  <si>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</si>
  <si>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</si>
  <si>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</si>
  <si>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</si>
  <si>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</si>
  <si>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</si>
  <si>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</si>
  <si>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</si>
  <si>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</si>
  <si>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</si>
  <si>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</si>
  <si>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</si>
  <si>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</si>
  <si>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</si>
  <si>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</si>
  <si>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</si>
  <si>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</si>
  <si>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</si>
  <si>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</si>
  <si>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</si>
  <si>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</si>
  <si>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</si>
  <si>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</si>
  <si>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</si>
  <si>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</si>
  <si>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</si>
  <si>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</si>
  <si>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</si>
  <si>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</si>
  <si>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</si>
  <si>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</si>
  <si>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</si>
  <si>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</si>
  <si>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</si>
  <si>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</si>
  <si>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</si>
  <si>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</si>
  <si>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</si>
  <si>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</si>
  <si>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</si>
  <si>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</si>
  <si>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</si>
  <si>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</si>
  <si>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</si>
  <si>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</si>
  <si>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</si>
  <si>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</si>
  <si>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</si>
  <si>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</si>
  <si>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</si>
  <si>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</si>
  <si>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</si>
  <si>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</si>
  <si>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</si>
  <si>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</si>
  <si>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</si>
  <si>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</si>
  <si>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</si>
  <si>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</si>
  <si>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</si>
  <si>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</si>
  <si>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</si>
  <si>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</si>
  <si>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</si>
  <si>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</si>
  <si>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</si>
  <si>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</si>
  <si>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</si>
  <si>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</si>
  <si>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</si>
  <si>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</si>
  <si>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</si>
  <si>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</si>
  <si>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</si>
  <si>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</si>
  <si>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</si>
  <si>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</si>
  <si>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</si>
  <si>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</si>
  <si>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</si>
  <si>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</si>
  <si>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</si>
  <si>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</si>
  <si>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</si>
  <si>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</si>
  <si>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</si>
  <si>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</si>
  <si>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</si>
  <si>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</si>
  <si>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</si>
  <si>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</si>
  <si>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</si>
  <si>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</si>
  <si>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</si>
  <si>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</si>
  <si>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</si>
  <si>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</si>
  <si>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</si>
  <si>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</si>
  <si>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</si>
  <si>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</si>
  <si>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</si>
  <si>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</si>
  <si>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</si>
  <si>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</si>
  <si>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</si>
  <si>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</si>
  <si>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</si>
  <si>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</si>
  <si>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</si>
  <si>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</si>
  <si>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</si>
  <si>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</si>
  <si>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</si>
  <si>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</si>
  <si>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</si>
  <si>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</si>
  <si>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</si>
  <si>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</si>
  <si>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</si>
  <si>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</si>
  <si>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</si>
  <si>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</si>
  <si>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</si>
  <si>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</si>
  <si>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</si>
  <si>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</si>
  <si>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</si>
  <si>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</si>
  <si>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</si>
  <si>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</si>
  <si>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</si>
  <si>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</si>
  <si>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</si>
  <si>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</si>
  <si>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</si>
  <si>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</si>
  <si>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</si>
  <si>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</si>
  <si>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</si>
  <si>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</si>
  <si>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</si>
  <si>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</si>
  <si>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</si>
  <si>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</si>
  <si>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</si>
  <si>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</si>
  <si>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</si>
  <si>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</si>
  <si>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</si>
  <si>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 (тыс. рублей)</t>
  </si>
  <si>
    <t>(тыс. рублей)</t>
  </si>
  <si>
    <t>Прз</t>
  </si>
  <si>
    <t>Цср</t>
  </si>
  <si>
    <t>Вр</t>
  </si>
  <si>
    <t/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</si>
  <si>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</si>
  <si>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</si>
  <si>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 xml:space="preserve">ВСЕГО 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</si>
  <si>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</si>
  <si>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</si>
  <si>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</si>
  <si>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</si>
  <si>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</si>
  <si>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</si>
  <si>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</si>
  <si>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</si>
  <si>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</si>
  <si>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</si>
  <si>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91020229999100000150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</si>
  <si>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</si>
  <si>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</si>
  <si>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Приложение 1                                                                              к решению Совета депутатов Адашевского сельского поселения "Об исполнении бюджета Адашевского сельского поселения Кадошкинского муниципального района Республики Мордовия за 2022 год"</t>
  </si>
  <si>
    <t>% исполнения</t>
  </si>
  <si>
    <t>План 2022 год</t>
  </si>
  <si>
    <t>Исполнение 2022 год</t>
  </si>
  <si>
    <t>ВЕДОМСТВЕННАЯ СТРУКТУРА
РАСХОДОВ БЮДЖЕТА АДАШЕВСКОГО СЕЛЬСКОГО ПОСЕЛЕНИЯ КАДОШКИНСКОГО МУНИЦИПАЛЬНОГО РАЙОНА РЕСПУБЛИКИ МОРДОВИЯ НА 2022 ГОД</t>
  </si>
  <si>
    <t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</t>
  </si>
  <si>
    <t>Приложение 2                                                    к решению Совета депутатов Адашевского сельского поселения "Об исполнении бюджета Адашевского сельского поселения Кадошкинского муниципального района Республики Мордовия за 2022 год"</t>
  </si>
  <si>
    <t>Приложение 3                                                    к решению Совета депутатов Адашевского сельского поселения "Об исполнении бюджета Адашевского сельского поселения Кадошкинского муниципального района Республики Мордовия за 2022 год"</t>
  </si>
  <si>
    <t>Приложение 4                                                    к решению Совета депутатов Адашевского сельского поселения "Об исполнении бюджета Адашевского сельского поселения Кадошкинского муниципального района Республики Мордовия за 2022 год"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</si>
  <si>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</t>
  </si>
  <si>
    <t>Приложение 5                                                          к решению Совета депутатов Адашевского сельского поселения "Об исполнении бюджета Адашевского сельского поселения Кадошкинского муниципального района Республики Мордовия за 2022 год"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</si>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</sst>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1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3" applyFont="1" applyBorder="1"/>
    <xf numFmtId="0" fontId="3" fillId="0" borderId="11" xfId="3" applyFont="1" applyBorder="1" applyAlignment="1">
      <alignment horizontal="left" vertical="top" wrapText="1"/>
    </xf>
    <xf numFmtId="49" fontId="3" fillId="0" borderId="4" xfId="3" applyNumberFormat="1" applyFont="1" applyFill="1" applyBorder="1" applyAlignment="1">
      <alignment horizontal="left" vertical="top" wrapText="1"/>
    </xf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49" fontId="4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3" applyFont="1" applyBorder="1" applyAlignment="1">
      <alignment horizontal="center" vertical="justify"/>
    </xf>
    <xf numFmtId="165" fontId="4" fillId="0" borderId="1" xfId="3" applyNumberFormat="1" applyFont="1" applyBorder="1" applyAlignment="1">
      <alignment horizontal="center"/>
    </xf>
    <xf numFmtId="49" fontId="3" fillId="0" borderId="3" xfId="3" applyNumberFormat="1" applyFont="1" applyBorder="1" applyAlignment="1">
      <alignment horizontal="center" vertical="center"/>
    </xf>
    <xf numFmtId="165" fontId="4" fillId="0" borderId="8" xfId="3" applyNumberFormat="1" applyFont="1" applyBorder="1" applyAlignment="1">
      <alignment horizontal="center"/>
    </xf>
    <xf numFmtId="49" fontId="4" fillId="0" borderId="3" xfId="3" applyNumberFormat="1" applyFont="1" applyBorder="1" applyAlignment="1">
      <alignment horizontal="center" vertical="center"/>
    </xf>
    <xf numFmtId="0" fontId="4" fillId="0" borderId="6" xfId="3" applyFont="1" applyBorder="1" applyAlignment="1">
      <alignment horizontal="left" vertical="top" wrapText="1"/>
    </xf>
    <xf numFmtId="165" fontId="4" fillId="0" borderId="7" xfId="3" applyNumberFormat="1" applyFont="1" applyBorder="1" applyAlignment="1">
      <alignment horizontal="center"/>
    </xf>
    <xf numFmtId="0" fontId="4" fillId="0" borderId="0" xfId="3" applyFont="1" applyBorder="1"/>
    <xf numFmtId="0" fontId="3" fillId="0" borderId="18" xfId="3" applyFont="1" applyBorder="1" applyAlignment="1">
      <alignment horizontal="left" vertical="top" wrapText="1"/>
    </xf>
    <xf numFmtId="165" fontId="3" fillId="0" borderId="7" xfId="3" applyNumberFormat="1" applyFont="1" applyBorder="1" applyAlignment="1">
      <alignment horizontal="center"/>
    </xf>
    <xf numFmtId="165" fontId="3" fillId="0" borderId="1" xfId="3" applyNumberFormat="1" applyFont="1" applyBorder="1" applyAlignment="1">
      <alignment horizontal="center"/>
    </xf>
    <xf numFmtId="0" fontId="4" fillId="0" borderId="18" xfId="3" applyFont="1" applyBorder="1" applyAlignment="1">
      <alignment horizontal="left" vertical="top" wrapText="1"/>
    </xf>
    <xf numFmtId="49" fontId="3" fillId="0" borderId="4" xfId="3" applyNumberFormat="1" applyFont="1" applyBorder="1" applyAlignment="1">
      <alignment horizontal="center" vertical="center"/>
    </xf>
    <xf numFmtId="0" fontId="3" fillId="0" borderId="12" xfId="3" applyFont="1" applyBorder="1" applyAlignment="1">
      <alignment horizontal="left" vertical="top" wrapText="1"/>
    </xf>
    <xf numFmtId="49" fontId="3" fillId="0" borderId="1" xfId="3" applyNumberFormat="1" applyFont="1" applyBorder="1" applyAlignment="1">
      <alignment horizontal="center" vertical="center"/>
    </xf>
    <xf numFmtId="0" fontId="3" fillId="0" borderId="7" xfId="3" applyFont="1" applyBorder="1" applyAlignment="1">
      <alignment horizontal="left" vertical="top" wrapText="1"/>
    </xf>
    <xf numFmtId="165" fontId="3" fillId="0" borderId="0" xfId="3" applyNumberFormat="1" applyFont="1" applyBorder="1"/>
    <xf numFmtId="49" fontId="3" fillId="0" borderId="18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>
      <alignment horizontal="left" vertical="top" wrapText="1"/>
    </xf>
    <xf numFmtId="49" fontId="4" fillId="0" borderId="1" xfId="3" applyNumberFormat="1" applyFont="1" applyFill="1" applyBorder="1" applyAlignment="1">
      <alignment horizontal="left" vertical="top" wrapText="1"/>
    </xf>
    <xf numFmtId="0" fontId="3" fillId="0" borderId="0" xfId="3" applyFont="1" applyBorder="1" applyAlignment="1">
      <alignment horizontal="left" vertical="top" wrapText="1"/>
    </xf>
    <xf numFmtId="49" fontId="4" fillId="0" borderId="17" xfId="3" applyNumberFormat="1" applyFont="1" applyBorder="1" applyAlignment="1">
      <alignment horizontal="left" vertical="top" wrapText="1"/>
    </xf>
    <xf numFmtId="165" fontId="3" fillId="0" borderId="18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3" applyFont="1" applyFill="1" applyBorder="1"/>
    <xf numFmtId="0" fontId="13" fillId="3" borderId="0" xfId="3" applyFont="1" applyFill="1" applyBorder="1" applyAlignment="1">
      <alignment horizontal="left"/>
    </xf>
    <xf numFmtId="0" fontId="3" fillId="3" borderId="0" xfId="3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3" applyFont="1" applyFill="1" applyBorder="1" applyAlignment="1">
      <alignment horizontal="left" vertical="top" wrapText="1"/>
    </xf>
    <xf numFmtId="0" fontId="3" fillId="3" borderId="0" xfId="3" applyFont="1" applyFill="1" applyBorder="1" applyAlignment="1">
      <alignment horizontal="left" vertical="top" wrapText="1"/>
    </xf>
    <xf numFmtId="0" fontId="3" fillId="3" borderId="19" xfId="3" applyFont="1" applyFill="1" applyBorder="1" applyAlignment="1"/>
    <xf numFmtId="0" fontId="3" fillId="3" borderId="0" xfId="3" applyFont="1" applyFill="1" applyBorder="1" applyAlignment="1">
      <alignment horizontal="right"/>
    </xf>
    <xf numFmtId="49" fontId="3" fillId="3" borderId="1" xfId="3" applyNumberFormat="1" applyFont="1" applyFill="1" applyBorder="1" applyAlignment="1">
      <alignment horizontal="center" vertical="center"/>
    </xf>
    <xf numFmtId="49" fontId="3" fillId="3" borderId="1" xfId="3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4" fillId="0" borderId="25" xfId="3" applyFont="1" applyBorder="1" applyAlignment="1">
      <alignment horizontal="center" vertical="justify"/>
    </xf>
    <xf numFmtId="49" fontId="4" fillId="0" borderId="18" xfId="3" applyNumberFormat="1" applyFont="1" applyBorder="1" applyAlignment="1">
      <alignment horizontal="center" vertical="center"/>
    </xf>
    <xf numFmtId="49" fontId="4" fillId="3" borderId="6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14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165" fontId="8" fillId="0" borderId="1" xfId="0" applyNumberFormat="1" applyFont="1" applyFill="1" applyBorder="1" applyAlignment="1">
      <alignment horizontal="right" wrapText="1"/>
    </xf>
    <xf numFmtId="166" fontId="3" fillId="0" borderId="1" xfId="0" applyNumberFormat="1" applyFont="1" applyFill="1" applyBorder="1" applyAlignment="1">
      <alignment horizontal="right" wrapText="1"/>
    </xf>
    <xf numFmtId="165" fontId="3" fillId="0" borderId="1" xfId="4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4" fontId="4" fillId="0" borderId="7" xfId="0" applyNumberFormat="1" applyFont="1" applyFill="1" applyBorder="1" applyAlignment="1">
      <alignment horizontal="right"/>
    </xf>
    <xf numFmtId="164" fontId="4" fillId="0" borderId="7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4" fontId="3" fillId="0" borderId="7" xfId="0" applyNumberFormat="1" applyFont="1" applyFill="1" applyBorder="1" applyAlignment="1">
      <alignment horizontal="right"/>
    </xf>
    <xf numFmtId="166" fontId="4" fillId="0" borderId="7" xfId="0" applyNumberFormat="1" applyFont="1" applyFill="1" applyBorder="1" applyAlignment="1">
      <alignment horizontal="right" wrapText="1"/>
    </xf>
    <xf numFmtId="165" fontId="9" fillId="0" borderId="1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3" applyFont="1" applyFill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/>
    </xf>
    <xf numFmtId="0" fontId="18" fillId="0" borderId="1" xfId="5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5"/>
    <cellStyle name="Обычный_reports-dohod-NC" xfId="1"/>
    <cellStyle name="Обычный_tmp305" xfId="2"/>
    <cellStyle name="Обычный_З_15_Приложение 16 - Источники дефицита" xfId="3"/>
    <cellStyle name="Финансовый" xfId="4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7" zoomScaleNormal="75" zoomScaleSheetLayoutView="100" workbookViewId="0">
      <selection activeCell="D12" sqref="D1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2" customWidth="1"/>
    <col min="5" max="5" width="14.85546875" style="12" customWidth="1"/>
    <col min="6" max="6" width="10.5703125" style="177" customWidth="1"/>
    <col min="7" max="16384" width="8.5703125" style="12"/>
  </cols>
  <sheetData>
    <row r="1" spans="1:5" ht="103.5" customHeight="1">
      <c r="A1" s="108"/>
      <c r="B1" s="108"/>
      <c r="C1" s="198" t="s">
        <v>195</v>
      </c>
      <c r="D1" s="198"/>
      <c r="E1" s="198"/>
    </row>
    <row r="2" spans="1:5" ht="37.5" customHeight="1">
      <c r="A2" s="204" t="s">
        <v>150</v>
      </c>
      <c r="B2" s="204"/>
      <c r="C2" s="204"/>
      <c r="D2" s="204"/>
      <c r="E2" s="204"/>
    </row>
    <row r="3" spans="1:5">
      <c r="A3" s="108"/>
      <c r="B3" s="108"/>
      <c r="C3" s="205" t="s">
        <v>0</v>
      </c>
      <c r="D3" s="205"/>
      <c r="E3" s="205"/>
    </row>
    <row r="4" spans="1:5" ht="21" customHeight="1">
      <c r="A4" s="200" t="s">
        <v>1</v>
      </c>
      <c r="B4" s="202" t="s">
        <v>2</v>
      </c>
      <c r="C4" s="199" t="s">
        <v>3</v>
      </c>
      <c r="D4" s="199"/>
      <c r="E4" s="199"/>
    </row>
    <row r="5" spans="1:5" ht="31.5">
      <c r="A5" s="201"/>
      <c r="B5" s="203"/>
      <c r="C5" s="142" t="s">
        <v>197</v>
      </c>
      <c r="D5" s="142" t="s">
        <v>198</v>
      </c>
      <c r="E5" s="142" t="s">
        <v>196</v>
      </c>
    </row>
    <row r="6" spans="1:5">
      <c r="A6" s="155">
        <v>1</v>
      </c>
      <c r="B6" s="155">
        <v>2</v>
      </c>
      <c r="C6" s="156">
        <v>3</v>
      </c>
      <c r="D6" s="156">
        <v>4</v>
      </c>
      <c r="E6" s="156">
        <v>5</v>
      </c>
    </row>
    <row r="7" spans="1:5">
      <c r="A7" s="13"/>
      <c r="B7" s="14" t="s">
        <v>181</v>
      </c>
      <c r="C7" s="191">
        <f>SUM(C8+C22)</f>
        <v>1521.9</v>
      </c>
      <c r="D7" s="191">
        <f>SUM(D8+D22)</f>
        <v>1461.3999999999999</v>
      </c>
      <c r="E7" s="185">
        <f t="shared" ref="E7:E32" si="0">D7/C7*100</f>
        <v>96.024705959655677</v>
      </c>
    </row>
    <row r="8" spans="1:5">
      <c r="A8" s="15" t="s">
        <v>68</v>
      </c>
      <c r="B8" s="14" t="s">
        <v>73</v>
      </c>
      <c r="C8" s="192">
        <f>C9+C12+C14+C16+C19</f>
        <v>622.1</v>
      </c>
      <c r="D8" s="192">
        <f>D9+D12+D14+D16+D19</f>
        <v>596</v>
      </c>
      <c r="E8" s="185">
        <f t="shared" si="0"/>
        <v>95.804533033274382</v>
      </c>
    </row>
    <row r="9" spans="1:5">
      <c r="A9" s="15" t="s">
        <v>69</v>
      </c>
      <c r="B9" s="14" t="s">
        <v>4</v>
      </c>
      <c r="C9" s="192">
        <f t="shared" ref="C9:D10" si="1">SUM(C10)</f>
        <v>21</v>
      </c>
      <c r="D9" s="192">
        <f t="shared" si="1"/>
        <v>20.8</v>
      </c>
      <c r="E9" s="185">
        <f t="shared" si="0"/>
        <v>99.047619047619051</v>
      </c>
    </row>
    <row r="10" spans="1:5">
      <c r="A10" s="15" t="s">
        <v>5</v>
      </c>
      <c r="B10" s="14" t="s">
        <v>6</v>
      </c>
      <c r="C10" s="193">
        <f t="shared" si="1"/>
        <v>21</v>
      </c>
      <c r="D10" s="193">
        <f t="shared" si="1"/>
        <v>20.8</v>
      </c>
      <c r="E10" s="185">
        <f t="shared" si="0"/>
        <v>99.047619047619051</v>
      </c>
    </row>
    <row r="11" spans="1:5" ht="63">
      <c r="A11" s="16" t="s">
        <v>74</v>
      </c>
      <c r="B11" s="5" t="s">
        <v>182</v>
      </c>
      <c r="C11" s="186">
        <v>21</v>
      </c>
      <c r="D11" s="187">
        <v>20.8</v>
      </c>
      <c r="E11" s="185">
        <f>D11/C11*100</f>
        <v>99.047619047619051</v>
      </c>
    </row>
    <row r="12" spans="1:5" ht="17.25" customHeight="1">
      <c r="A12" s="15" t="s">
        <v>70</v>
      </c>
      <c r="B12" s="14" t="s">
        <v>7</v>
      </c>
      <c r="C12" s="192">
        <f>SUM(C13)</f>
        <v>156</v>
      </c>
      <c r="D12" s="192">
        <f>SUM(D13)</f>
        <v>156</v>
      </c>
      <c r="E12" s="185">
        <f t="shared" si="0"/>
        <v>100</v>
      </c>
    </row>
    <row r="13" spans="1:5" ht="24" customHeight="1">
      <c r="A13" s="16" t="s">
        <v>75</v>
      </c>
      <c r="B13" s="5" t="s">
        <v>8</v>
      </c>
      <c r="C13" s="186">
        <f>54+102</f>
        <v>156</v>
      </c>
      <c r="D13" s="186">
        <v>156</v>
      </c>
      <c r="E13" s="185">
        <f t="shared" si="0"/>
        <v>100</v>
      </c>
    </row>
    <row r="14" spans="1:5">
      <c r="A14" s="15" t="s">
        <v>71</v>
      </c>
      <c r="B14" s="14" t="s">
        <v>76</v>
      </c>
      <c r="C14" s="192">
        <f>SUM(C15)</f>
        <v>46</v>
      </c>
      <c r="D14" s="192">
        <f>SUM(D15)</f>
        <v>51.2</v>
      </c>
      <c r="E14" s="185">
        <f t="shared" si="0"/>
        <v>111.30434782608695</v>
      </c>
    </row>
    <row r="15" spans="1:5" ht="33" customHeight="1">
      <c r="A15" s="16" t="s">
        <v>77</v>
      </c>
      <c r="B15" s="17" t="s">
        <v>78</v>
      </c>
      <c r="C15" s="186">
        <v>46</v>
      </c>
      <c r="D15" s="185">
        <v>51.2</v>
      </c>
      <c r="E15" s="185">
        <f t="shared" si="0"/>
        <v>111.30434782608695</v>
      </c>
    </row>
    <row r="16" spans="1:5">
      <c r="A16" s="15" t="s">
        <v>72</v>
      </c>
      <c r="B16" s="3" t="s">
        <v>9</v>
      </c>
      <c r="C16" s="192">
        <f>SUM(C17+C18)</f>
        <v>352</v>
      </c>
      <c r="D16" s="192">
        <f>SUM(D17+D18)</f>
        <v>368</v>
      </c>
      <c r="E16" s="185">
        <f t="shared" si="0"/>
        <v>104.54545454545455</v>
      </c>
    </row>
    <row r="17" spans="1:6" ht="31.5">
      <c r="A17" s="16" t="s">
        <v>79</v>
      </c>
      <c r="B17" s="17" t="s">
        <v>80</v>
      </c>
      <c r="C17" s="186">
        <v>152</v>
      </c>
      <c r="D17" s="185">
        <v>140.30000000000001</v>
      </c>
      <c r="E17" s="185">
        <f t="shared" si="0"/>
        <v>92.302631578947384</v>
      </c>
    </row>
    <row r="18" spans="1:6" s="2" customFormat="1" ht="31.5">
      <c r="A18" s="16" t="s">
        <v>81</v>
      </c>
      <c r="B18" s="17" t="s">
        <v>82</v>
      </c>
      <c r="C18" s="186">
        <v>200</v>
      </c>
      <c r="D18" s="185">
        <v>227.7</v>
      </c>
      <c r="E18" s="185">
        <f t="shared" si="0"/>
        <v>113.84999999999998</v>
      </c>
      <c r="F18" s="178"/>
    </row>
    <row r="19" spans="1:6" s="2" customFormat="1" ht="37.9" customHeight="1">
      <c r="A19" s="15" t="s">
        <v>10</v>
      </c>
      <c r="B19" s="3" t="s">
        <v>11</v>
      </c>
      <c r="C19" s="192">
        <f>C20+C21</f>
        <v>47.099999999999994</v>
      </c>
      <c r="D19" s="192">
        <f>D20+D21</f>
        <v>0</v>
      </c>
      <c r="E19" s="185">
        <f t="shared" si="0"/>
        <v>0</v>
      </c>
      <c r="F19" s="178"/>
    </row>
    <row r="20" spans="1:6" ht="63">
      <c r="A20" s="16" t="s">
        <v>183</v>
      </c>
      <c r="B20" s="17" t="s">
        <v>184</v>
      </c>
      <c r="C20" s="186">
        <v>17.2</v>
      </c>
      <c r="D20" s="185">
        <v>0</v>
      </c>
      <c r="E20" s="185">
        <f t="shared" si="0"/>
        <v>0</v>
      </c>
    </row>
    <row r="21" spans="1:6" ht="63">
      <c r="A21" s="16" t="s">
        <v>151</v>
      </c>
      <c r="B21" s="17" t="s">
        <v>166</v>
      </c>
      <c r="C21" s="186">
        <v>29.9</v>
      </c>
      <c r="D21" s="185">
        <v>0</v>
      </c>
      <c r="E21" s="185">
        <f t="shared" si="0"/>
        <v>0</v>
      </c>
    </row>
    <row r="22" spans="1:6" ht="38.450000000000003" customHeight="1">
      <c r="A22" s="20" t="s">
        <v>83</v>
      </c>
      <c r="B22" s="21" t="s">
        <v>84</v>
      </c>
      <c r="C22" s="192">
        <f>SUM(C28+C31+C23)+C26</f>
        <v>899.8</v>
      </c>
      <c r="D22" s="192">
        <f>SUM(D28+D31+D23)+D26</f>
        <v>865.39999999999986</v>
      </c>
      <c r="E22" s="185">
        <f t="shared" si="0"/>
        <v>96.176928206268059</v>
      </c>
    </row>
    <row r="23" spans="1:6" ht="17.25" customHeight="1">
      <c r="A23" s="15" t="s">
        <v>158</v>
      </c>
      <c r="B23" s="21" t="s">
        <v>159</v>
      </c>
      <c r="C23" s="192">
        <f>C24+C25</f>
        <v>333.29999999999995</v>
      </c>
      <c r="D23" s="192">
        <f t="shared" ref="D23" si="2">D24+D25</f>
        <v>333.29999999999995</v>
      </c>
      <c r="E23" s="185">
        <f t="shared" si="0"/>
        <v>100</v>
      </c>
    </row>
    <row r="24" spans="1:6" ht="31.5" customHeight="1">
      <c r="A24" s="16" t="s">
        <v>160</v>
      </c>
      <c r="B24" s="19" t="s">
        <v>127</v>
      </c>
      <c r="C24" s="185">
        <v>116.1</v>
      </c>
      <c r="D24" s="188">
        <v>116.1</v>
      </c>
      <c r="E24" s="185">
        <f t="shared" si="0"/>
        <v>100</v>
      </c>
    </row>
    <row r="25" spans="1:6" ht="31.5" customHeight="1">
      <c r="A25" s="16" t="s">
        <v>164</v>
      </c>
      <c r="B25" s="8" t="s">
        <v>165</v>
      </c>
      <c r="C25" s="186">
        <v>217.2</v>
      </c>
      <c r="D25" s="185">
        <v>217.2</v>
      </c>
      <c r="E25" s="185">
        <f t="shared" si="0"/>
        <v>100</v>
      </c>
    </row>
    <row r="26" spans="1:6" ht="31.5" customHeight="1">
      <c r="A26" s="15" t="s">
        <v>189</v>
      </c>
      <c r="B26" s="22" t="s">
        <v>190</v>
      </c>
      <c r="C26" s="196">
        <f>C27</f>
        <v>170</v>
      </c>
      <c r="D26" s="196">
        <f t="shared" ref="D26" si="3">D27</f>
        <v>170</v>
      </c>
      <c r="E26" s="197">
        <f t="shared" si="0"/>
        <v>100</v>
      </c>
    </row>
    <row r="27" spans="1:6" ht="31.5" customHeight="1">
      <c r="A27" s="16" t="s">
        <v>192</v>
      </c>
      <c r="B27" s="19" t="s">
        <v>191</v>
      </c>
      <c r="C27" s="189">
        <f>100+70</f>
        <v>170</v>
      </c>
      <c r="D27" s="190">
        <v>170</v>
      </c>
      <c r="E27" s="185">
        <f t="shared" si="0"/>
        <v>100</v>
      </c>
    </row>
    <row r="28" spans="1:6">
      <c r="A28" s="15" t="s">
        <v>85</v>
      </c>
      <c r="B28" s="22" t="s">
        <v>86</v>
      </c>
      <c r="C28" s="192">
        <f>SUM(C29+C30)</f>
        <v>95.399999999999991</v>
      </c>
      <c r="D28" s="192">
        <f>SUM(D29+D30)</f>
        <v>95.399999999999991</v>
      </c>
      <c r="E28" s="185">
        <f t="shared" si="0"/>
        <v>100</v>
      </c>
    </row>
    <row r="29" spans="1:6" ht="94.5">
      <c r="A29" s="16" t="s">
        <v>152</v>
      </c>
      <c r="B29" s="65" t="s">
        <v>147</v>
      </c>
      <c r="C29" s="194">
        <v>0.1</v>
      </c>
      <c r="D29" s="194">
        <v>0.1</v>
      </c>
      <c r="E29" s="185">
        <f t="shared" si="0"/>
        <v>100</v>
      </c>
    </row>
    <row r="30" spans="1:6" ht="33" customHeight="1">
      <c r="A30" s="16" t="s">
        <v>153</v>
      </c>
      <c r="B30" s="5" t="s">
        <v>87</v>
      </c>
      <c r="C30" s="195">
        <f>89.8+5.5</f>
        <v>95.3</v>
      </c>
      <c r="D30" s="195">
        <v>95.3</v>
      </c>
      <c r="E30" s="185">
        <f t="shared" si="0"/>
        <v>100</v>
      </c>
    </row>
    <row r="31" spans="1:6" ht="21" customHeight="1">
      <c r="A31" s="15" t="s">
        <v>88</v>
      </c>
      <c r="B31" s="14" t="s">
        <v>89</v>
      </c>
      <c r="C31" s="191">
        <f>SUM(C32)</f>
        <v>301.09999999999997</v>
      </c>
      <c r="D31" s="191">
        <f>SUM(D32)</f>
        <v>266.7</v>
      </c>
      <c r="E31" s="185">
        <f t="shared" si="0"/>
        <v>88.575224178013954</v>
      </c>
    </row>
    <row r="32" spans="1:6" ht="66" customHeight="1">
      <c r="A32" s="16" t="s">
        <v>154</v>
      </c>
      <c r="B32" s="19" t="s">
        <v>90</v>
      </c>
      <c r="C32" s="194">
        <f>261.8+34.4+4.9</f>
        <v>301.09999999999997</v>
      </c>
      <c r="D32" s="194">
        <v>266.7</v>
      </c>
      <c r="E32" s="185">
        <f t="shared" si="0"/>
        <v>88.575224178013954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96"/>
  <sheetViews>
    <sheetView view="pageBreakPreview" topLeftCell="A4" zoomScale="90" zoomScaleNormal="75" zoomScaleSheetLayoutView="90" workbookViewId="0">
      <selection activeCell="J19" sqref="J19:K21"/>
    </sheetView>
  </sheetViews>
  <sheetFormatPr defaultColWidth="8.5703125" defaultRowHeight="15.75"/>
  <cols>
    <col min="1" max="1" width="86.7109375" style="2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6" customWidth="1"/>
    <col min="9" max="9" width="7.85546875" style="6" customWidth="1"/>
    <col min="10" max="10" width="16.85546875" style="32" customWidth="1"/>
    <col min="11" max="11" width="13.85546875" style="6" customWidth="1"/>
    <col min="12" max="12" width="15.85546875" style="6" customWidth="1"/>
    <col min="13" max="15" width="8.5703125" style="179"/>
    <col min="16" max="16384" width="8.5703125" style="6"/>
  </cols>
  <sheetData>
    <row r="1" spans="1:15" ht="104.25" customHeight="1">
      <c r="A1" s="105"/>
      <c r="B1" s="106"/>
      <c r="C1" s="106"/>
      <c r="D1" s="106"/>
      <c r="E1" s="106"/>
      <c r="F1" s="106"/>
      <c r="G1" s="107"/>
      <c r="H1" s="167"/>
      <c r="I1" s="167"/>
      <c r="J1" s="198" t="s">
        <v>201</v>
      </c>
      <c r="K1" s="198"/>
      <c r="L1" s="198"/>
    </row>
    <row r="2" spans="1:15" ht="42" customHeight="1">
      <c r="A2" s="207" t="s">
        <v>199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5">
      <c r="A3" s="105"/>
      <c r="B3" s="106"/>
      <c r="C3" s="106"/>
      <c r="D3" s="106"/>
      <c r="E3" s="106"/>
      <c r="F3" s="106"/>
      <c r="G3" s="106"/>
      <c r="H3" s="108"/>
      <c r="I3" s="108"/>
      <c r="J3" s="109"/>
      <c r="K3" s="108"/>
      <c r="L3" s="108" t="s">
        <v>173</v>
      </c>
    </row>
    <row r="4" spans="1:15">
      <c r="A4" s="206" t="s">
        <v>12</v>
      </c>
      <c r="B4" s="206" t="s">
        <v>21</v>
      </c>
      <c r="C4" s="206" t="s">
        <v>13</v>
      </c>
      <c r="D4" s="206" t="s">
        <v>175</v>
      </c>
      <c r="E4" s="206" t="s">
        <v>176</v>
      </c>
      <c r="F4" s="206"/>
      <c r="G4" s="206"/>
      <c r="H4" s="206"/>
      <c r="I4" s="206" t="s">
        <v>177</v>
      </c>
      <c r="J4" s="206" t="s">
        <v>64</v>
      </c>
      <c r="K4" s="206"/>
      <c r="L4" s="206"/>
    </row>
    <row r="5" spans="1:15" ht="31.5">
      <c r="A5" s="206" t="s">
        <v>178</v>
      </c>
      <c r="B5" s="206" t="s">
        <v>178</v>
      </c>
      <c r="C5" s="206" t="s">
        <v>178</v>
      </c>
      <c r="D5" s="206" t="s">
        <v>178</v>
      </c>
      <c r="E5" s="206" t="s">
        <v>178</v>
      </c>
      <c r="F5" s="206"/>
      <c r="G5" s="206"/>
      <c r="H5" s="206"/>
      <c r="I5" s="206" t="s">
        <v>178</v>
      </c>
      <c r="J5" s="142" t="s">
        <v>197</v>
      </c>
      <c r="K5" s="142" t="s">
        <v>198</v>
      </c>
      <c r="L5" s="142" t="s">
        <v>196</v>
      </c>
    </row>
    <row r="6" spans="1:15">
      <c r="A6" s="110">
        <v>1</v>
      </c>
      <c r="B6" s="4">
        <v>2</v>
      </c>
      <c r="C6" s="4">
        <v>3</v>
      </c>
      <c r="D6" s="4">
        <v>4</v>
      </c>
      <c r="E6" s="4">
        <v>5</v>
      </c>
      <c r="F6" s="111">
        <v>6</v>
      </c>
      <c r="G6" s="4">
        <v>7</v>
      </c>
      <c r="H6" s="68">
        <v>8</v>
      </c>
      <c r="I6" s="68">
        <v>9</v>
      </c>
      <c r="J6" s="68">
        <v>10</v>
      </c>
      <c r="K6" s="68">
        <v>11</v>
      </c>
      <c r="L6" s="68">
        <v>12</v>
      </c>
    </row>
    <row r="7" spans="1:15" s="30" customFormat="1">
      <c r="A7" s="112" t="s">
        <v>22</v>
      </c>
      <c r="B7" s="73"/>
      <c r="C7" s="73"/>
      <c r="D7" s="73"/>
      <c r="E7" s="73"/>
      <c r="F7" s="113"/>
      <c r="G7" s="114"/>
      <c r="H7" s="115"/>
      <c r="I7" s="115"/>
      <c r="J7" s="116">
        <f>J8</f>
        <v>1562.8999999999999</v>
      </c>
      <c r="K7" s="116">
        <f>K8</f>
        <v>1383.8000000000002</v>
      </c>
      <c r="L7" s="121">
        <f t="shared" ref="L7:L70" si="0">K7/J7*100</f>
        <v>88.54053362339242</v>
      </c>
      <c r="M7" s="180"/>
      <c r="N7" s="180"/>
      <c r="O7" s="180"/>
    </row>
    <row r="8" spans="1:15" ht="31.5">
      <c r="A8" s="112" t="s">
        <v>149</v>
      </c>
      <c r="B8" s="73">
        <v>910</v>
      </c>
      <c r="C8" s="117"/>
      <c r="D8" s="117"/>
      <c r="E8" s="4"/>
      <c r="F8" s="4"/>
      <c r="G8" s="4"/>
      <c r="H8" s="4"/>
      <c r="I8" s="118"/>
      <c r="J8" s="116">
        <f>J9+J44+J60+J67+J83+J90+J53</f>
        <v>1562.8999999999999</v>
      </c>
      <c r="K8" s="116">
        <f>K9+K44+K60+K67+K83+K90+K53</f>
        <v>1383.8000000000002</v>
      </c>
      <c r="L8" s="121">
        <f t="shared" si="0"/>
        <v>88.54053362339242</v>
      </c>
    </row>
    <row r="9" spans="1:15">
      <c r="A9" s="112" t="s">
        <v>15</v>
      </c>
      <c r="B9" s="73">
        <v>910</v>
      </c>
      <c r="C9" s="73" t="s">
        <v>16</v>
      </c>
      <c r="D9" s="73"/>
      <c r="E9" s="80"/>
      <c r="F9" s="80"/>
      <c r="G9" s="80"/>
      <c r="H9" s="80"/>
      <c r="I9" s="113"/>
      <c r="J9" s="116">
        <f>J10+J19+J38</f>
        <v>1029.0070000000001</v>
      </c>
      <c r="K9" s="116">
        <f>K10+K19+K38</f>
        <v>985.60000000000014</v>
      </c>
      <c r="L9" s="121">
        <f t="shared" si="0"/>
        <v>95.781661349242526</v>
      </c>
    </row>
    <row r="10" spans="1:15" ht="31.5">
      <c r="A10" s="119" t="s">
        <v>32</v>
      </c>
      <c r="B10" s="73">
        <v>910</v>
      </c>
      <c r="C10" s="80" t="s">
        <v>16</v>
      </c>
      <c r="D10" s="80" t="s">
        <v>27</v>
      </c>
      <c r="E10" s="80"/>
      <c r="F10" s="80"/>
      <c r="G10" s="80"/>
      <c r="H10" s="80"/>
      <c r="I10" s="81"/>
      <c r="J10" s="120">
        <f>J11</f>
        <v>456.6</v>
      </c>
      <c r="K10" s="120">
        <f>K11</f>
        <v>455.8</v>
      </c>
      <c r="L10" s="121">
        <f t="shared" si="0"/>
        <v>99.824791940429265</v>
      </c>
    </row>
    <row r="11" spans="1:15">
      <c r="A11" s="75" t="s">
        <v>130</v>
      </c>
      <c r="B11" s="73">
        <v>910</v>
      </c>
      <c r="C11" s="4" t="s">
        <v>16</v>
      </c>
      <c r="D11" s="4" t="s">
        <v>27</v>
      </c>
      <c r="E11" s="4" t="s">
        <v>33</v>
      </c>
      <c r="F11" s="4"/>
      <c r="G11" s="4"/>
      <c r="H11" s="4"/>
      <c r="I11" s="69"/>
      <c r="J11" s="121">
        <f>J12+J16</f>
        <v>456.6</v>
      </c>
      <c r="K11" s="121">
        <f>K12+K16</f>
        <v>455.8</v>
      </c>
      <c r="L11" s="121">
        <f t="shared" si="0"/>
        <v>99.824791940429265</v>
      </c>
    </row>
    <row r="12" spans="1:15">
      <c r="A12" s="74" t="s">
        <v>128</v>
      </c>
      <c r="B12" s="73">
        <v>910</v>
      </c>
      <c r="C12" s="4" t="s">
        <v>16</v>
      </c>
      <c r="D12" s="4" t="s">
        <v>27</v>
      </c>
      <c r="E12" s="4">
        <v>65</v>
      </c>
      <c r="F12" s="4">
        <v>1</v>
      </c>
      <c r="G12" s="80"/>
      <c r="H12" s="80"/>
      <c r="I12" s="81"/>
      <c r="J12" s="121">
        <f>J13</f>
        <v>377.1</v>
      </c>
      <c r="K12" s="121">
        <f t="shared" ref="K10:K14" si="1">K13</f>
        <v>376.3</v>
      </c>
      <c r="L12" s="121">
        <f t="shared" si="0"/>
        <v>99.787854680456107</v>
      </c>
    </row>
    <row r="13" spans="1:15">
      <c r="A13" s="82" t="s">
        <v>110</v>
      </c>
      <c r="B13" s="73">
        <v>910</v>
      </c>
      <c r="C13" s="68" t="s">
        <v>16</v>
      </c>
      <c r="D13" s="68" t="s">
        <v>27</v>
      </c>
      <c r="E13" s="68" t="s">
        <v>33</v>
      </c>
      <c r="F13" s="68" t="s">
        <v>23</v>
      </c>
      <c r="G13" s="68" t="s">
        <v>35</v>
      </c>
      <c r="H13" s="68" t="s">
        <v>36</v>
      </c>
      <c r="I13" s="81"/>
      <c r="J13" s="121">
        <f>J14</f>
        <v>377.1</v>
      </c>
      <c r="K13" s="121">
        <f t="shared" si="1"/>
        <v>376.3</v>
      </c>
      <c r="L13" s="121">
        <f t="shared" si="0"/>
        <v>99.787854680456107</v>
      </c>
    </row>
    <row r="14" spans="1:15" ht="47.25">
      <c r="A14" s="82" t="s">
        <v>102</v>
      </c>
      <c r="B14" s="73">
        <v>910</v>
      </c>
      <c r="C14" s="68" t="s">
        <v>16</v>
      </c>
      <c r="D14" s="68" t="s">
        <v>27</v>
      </c>
      <c r="E14" s="68" t="s">
        <v>33</v>
      </c>
      <c r="F14" s="68" t="s">
        <v>23</v>
      </c>
      <c r="G14" s="68" t="s">
        <v>35</v>
      </c>
      <c r="H14" s="68" t="s">
        <v>36</v>
      </c>
      <c r="I14" s="69" t="s">
        <v>104</v>
      </c>
      <c r="J14" s="121">
        <f>J15</f>
        <v>377.1</v>
      </c>
      <c r="K14" s="121">
        <f t="shared" si="1"/>
        <v>376.3</v>
      </c>
      <c r="L14" s="121">
        <f t="shared" si="0"/>
        <v>99.787854680456107</v>
      </c>
    </row>
    <row r="15" spans="1:15" ht="21" customHeight="1">
      <c r="A15" s="82" t="s">
        <v>103</v>
      </c>
      <c r="B15" s="73">
        <v>910</v>
      </c>
      <c r="C15" s="68" t="s">
        <v>16</v>
      </c>
      <c r="D15" s="68" t="s">
        <v>27</v>
      </c>
      <c r="E15" s="68" t="s">
        <v>33</v>
      </c>
      <c r="F15" s="68" t="s">
        <v>23</v>
      </c>
      <c r="G15" s="68" t="s">
        <v>35</v>
      </c>
      <c r="H15" s="68" t="s">
        <v>36</v>
      </c>
      <c r="I15" s="69" t="s">
        <v>105</v>
      </c>
      <c r="J15" s="121">
        <f>252.1+70+30+20+5</f>
        <v>377.1</v>
      </c>
      <c r="K15" s="121">
        <v>376.3</v>
      </c>
      <c r="L15" s="121">
        <f>K15/J15*100</f>
        <v>99.787854680456107</v>
      </c>
    </row>
    <row r="16" spans="1:15" ht="40.5" customHeight="1">
      <c r="A16" s="5" t="s">
        <v>193</v>
      </c>
      <c r="B16" s="73">
        <v>910</v>
      </c>
      <c r="C16" s="174" t="s">
        <v>16</v>
      </c>
      <c r="D16" s="174" t="s">
        <v>27</v>
      </c>
      <c r="E16" s="174" t="s">
        <v>33</v>
      </c>
      <c r="F16" s="174" t="s">
        <v>23</v>
      </c>
      <c r="G16" s="174" t="s">
        <v>35</v>
      </c>
      <c r="H16" s="174" t="s">
        <v>194</v>
      </c>
      <c r="I16" s="175"/>
      <c r="J16" s="121">
        <f>J17</f>
        <v>79.5</v>
      </c>
      <c r="K16" s="121">
        <f t="shared" ref="K16:K17" si="2">K17</f>
        <v>79.5</v>
      </c>
      <c r="L16" s="121">
        <f t="shared" si="0"/>
        <v>100</v>
      </c>
    </row>
    <row r="17" spans="1:15" ht="21" customHeight="1">
      <c r="A17" s="176" t="s">
        <v>102</v>
      </c>
      <c r="B17" s="73">
        <v>910</v>
      </c>
      <c r="C17" s="174" t="s">
        <v>16</v>
      </c>
      <c r="D17" s="174" t="s">
        <v>27</v>
      </c>
      <c r="E17" s="174" t="s">
        <v>33</v>
      </c>
      <c r="F17" s="174" t="s">
        <v>23</v>
      </c>
      <c r="G17" s="174" t="s">
        <v>35</v>
      </c>
      <c r="H17" s="174" t="s">
        <v>194</v>
      </c>
      <c r="I17" s="175" t="s">
        <v>104</v>
      </c>
      <c r="J17" s="121">
        <f>J18</f>
        <v>79.5</v>
      </c>
      <c r="K17" s="121">
        <f t="shared" si="2"/>
        <v>79.5</v>
      </c>
      <c r="L17" s="121">
        <f t="shared" si="0"/>
        <v>100</v>
      </c>
    </row>
    <row r="18" spans="1:15" ht="21" customHeight="1">
      <c r="A18" s="176" t="s">
        <v>103</v>
      </c>
      <c r="B18" s="73">
        <v>910</v>
      </c>
      <c r="C18" s="174" t="s">
        <v>16</v>
      </c>
      <c r="D18" s="174" t="s">
        <v>27</v>
      </c>
      <c r="E18" s="174" t="s">
        <v>33</v>
      </c>
      <c r="F18" s="174" t="s">
        <v>23</v>
      </c>
      <c r="G18" s="174" t="s">
        <v>35</v>
      </c>
      <c r="H18" s="174" t="s">
        <v>194</v>
      </c>
      <c r="I18" s="175" t="s">
        <v>105</v>
      </c>
      <c r="J18" s="121">
        <f>30+40+9.5</f>
        <v>79.5</v>
      </c>
      <c r="K18" s="121">
        <v>79.5</v>
      </c>
      <c r="L18" s="121">
        <f t="shared" si="0"/>
        <v>100</v>
      </c>
    </row>
    <row r="19" spans="1:15" ht="47.25">
      <c r="A19" s="122" t="s">
        <v>65</v>
      </c>
      <c r="B19" s="73">
        <v>910</v>
      </c>
      <c r="C19" s="80" t="s">
        <v>16</v>
      </c>
      <c r="D19" s="80" t="s">
        <v>17</v>
      </c>
      <c r="E19" s="80"/>
      <c r="F19" s="80"/>
      <c r="G19" s="80"/>
      <c r="H19" s="80"/>
      <c r="I19" s="81"/>
      <c r="J19" s="120">
        <f>J20+J33</f>
        <v>571.40700000000004</v>
      </c>
      <c r="K19" s="120">
        <f>K20+K33</f>
        <v>529.80000000000007</v>
      </c>
      <c r="L19" s="121">
        <f t="shared" si="0"/>
        <v>92.71850012337967</v>
      </c>
    </row>
    <row r="20" spans="1:15">
      <c r="A20" s="75" t="s">
        <v>130</v>
      </c>
      <c r="B20" s="73">
        <v>910</v>
      </c>
      <c r="C20" s="4" t="s">
        <v>16</v>
      </c>
      <c r="D20" s="4" t="s">
        <v>17</v>
      </c>
      <c r="E20" s="4" t="s">
        <v>33</v>
      </c>
      <c r="F20" s="4"/>
      <c r="G20" s="4"/>
      <c r="H20" s="4"/>
      <c r="I20" s="69"/>
      <c r="J20" s="121">
        <f>J21</f>
        <v>571.30700000000002</v>
      </c>
      <c r="K20" s="121">
        <f>K21</f>
        <v>529.70000000000005</v>
      </c>
      <c r="L20" s="121">
        <f t="shared" si="0"/>
        <v>92.717225589744217</v>
      </c>
    </row>
    <row r="21" spans="1:15" ht="18.600000000000001" customHeight="1">
      <c r="A21" s="75" t="s">
        <v>131</v>
      </c>
      <c r="B21" s="73">
        <v>910</v>
      </c>
      <c r="C21" s="68" t="s">
        <v>16</v>
      </c>
      <c r="D21" s="68" t="s">
        <v>17</v>
      </c>
      <c r="E21" s="68" t="s">
        <v>33</v>
      </c>
      <c r="F21" s="68" t="s">
        <v>24</v>
      </c>
      <c r="G21" s="80"/>
      <c r="H21" s="80"/>
      <c r="I21" s="81"/>
      <c r="J21" s="121">
        <f>J23+J25+J30</f>
        <v>571.30700000000002</v>
      </c>
      <c r="K21" s="121">
        <f>K23+K25+K30</f>
        <v>529.70000000000005</v>
      </c>
      <c r="L21" s="121">
        <f t="shared" si="0"/>
        <v>92.717225589744217</v>
      </c>
    </row>
    <row r="22" spans="1:15">
      <c r="A22" s="82" t="s">
        <v>37</v>
      </c>
      <c r="B22" s="73">
        <v>910</v>
      </c>
      <c r="C22" s="68" t="s">
        <v>16</v>
      </c>
      <c r="D22" s="68" t="s">
        <v>17</v>
      </c>
      <c r="E22" s="68" t="s">
        <v>33</v>
      </c>
      <c r="F22" s="68" t="s">
        <v>24</v>
      </c>
      <c r="G22" s="68" t="s">
        <v>35</v>
      </c>
      <c r="H22" s="68" t="s">
        <v>38</v>
      </c>
      <c r="I22" s="81"/>
      <c r="J22" s="121">
        <f t="shared" ref="J22:K23" si="3">J23</f>
        <v>313.89000000000004</v>
      </c>
      <c r="K22" s="121">
        <f t="shared" si="3"/>
        <v>312.10000000000002</v>
      </c>
      <c r="L22" s="121">
        <f t="shared" si="0"/>
        <v>99.429736531906073</v>
      </c>
    </row>
    <row r="23" spans="1:15" ht="47.25" customHeight="1">
      <c r="A23" s="82" t="s">
        <v>102</v>
      </c>
      <c r="B23" s="73">
        <v>910</v>
      </c>
      <c r="C23" s="68" t="s">
        <v>16</v>
      </c>
      <c r="D23" s="68" t="s">
        <v>17</v>
      </c>
      <c r="E23" s="68" t="s">
        <v>33</v>
      </c>
      <c r="F23" s="68" t="s">
        <v>24</v>
      </c>
      <c r="G23" s="68" t="s">
        <v>35</v>
      </c>
      <c r="H23" s="68" t="s">
        <v>38</v>
      </c>
      <c r="I23" s="69" t="s">
        <v>104</v>
      </c>
      <c r="J23" s="121">
        <f t="shared" si="3"/>
        <v>313.89000000000004</v>
      </c>
      <c r="K23" s="121">
        <f t="shared" si="3"/>
        <v>312.10000000000002</v>
      </c>
      <c r="L23" s="121">
        <f t="shared" si="0"/>
        <v>99.429736531906073</v>
      </c>
    </row>
    <row r="24" spans="1:15">
      <c r="A24" s="82" t="s">
        <v>103</v>
      </c>
      <c r="B24" s="73">
        <v>910</v>
      </c>
      <c r="C24" s="68" t="s">
        <v>16</v>
      </c>
      <c r="D24" s="68" t="s">
        <v>17</v>
      </c>
      <c r="E24" s="68" t="s">
        <v>33</v>
      </c>
      <c r="F24" s="68" t="s">
        <v>24</v>
      </c>
      <c r="G24" s="68" t="s">
        <v>35</v>
      </c>
      <c r="H24" s="68" t="s">
        <v>38</v>
      </c>
      <c r="I24" s="69" t="s">
        <v>105</v>
      </c>
      <c r="J24" s="121">
        <f>256.1-1.01+32+21+5.8</f>
        <v>313.89000000000004</v>
      </c>
      <c r="K24" s="121">
        <v>312.10000000000002</v>
      </c>
      <c r="L24" s="121">
        <f t="shared" si="0"/>
        <v>99.429736531906073</v>
      </c>
    </row>
    <row r="25" spans="1:15">
      <c r="A25" s="74" t="s">
        <v>161</v>
      </c>
      <c r="B25" s="73">
        <v>910</v>
      </c>
      <c r="C25" s="68" t="s">
        <v>16</v>
      </c>
      <c r="D25" s="68" t="s">
        <v>17</v>
      </c>
      <c r="E25" s="68" t="s">
        <v>33</v>
      </c>
      <c r="F25" s="68" t="s">
        <v>24</v>
      </c>
      <c r="G25" s="68" t="s">
        <v>35</v>
      </c>
      <c r="H25" s="68" t="s">
        <v>39</v>
      </c>
      <c r="I25" s="69"/>
      <c r="J25" s="121">
        <f>J28+J26</f>
        <v>165.20000000000002</v>
      </c>
      <c r="K25" s="121">
        <f t="shared" ref="K25" si="4">K28+K26</f>
        <v>125.5</v>
      </c>
      <c r="L25" s="121">
        <f t="shared" si="0"/>
        <v>75.968523002421293</v>
      </c>
    </row>
    <row r="26" spans="1:15" ht="22.5" customHeight="1">
      <c r="A26" s="74" t="s">
        <v>98</v>
      </c>
      <c r="B26" s="73">
        <v>910</v>
      </c>
      <c r="C26" s="68" t="s">
        <v>16</v>
      </c>
      <c r="D26" s="68" t="s">
        <v>17</v>
      </c>
      <c r="E26" s="68" t="s">
        <v>33</v>
      </c>
      <c r="F26" s="68" t="s">
        <v>24</v>
      </c>
      <c r="G26" s="68" t="s">
        <v>35</v>
      </c>
      <c r="H26" s="68" t="s">
        <v>39</v>
      </c>
      <c r="I26" s="69" t="s">
        <v>100</v>
      </c>
      <c r="J26" s="121">
        <f>J27</f>
        <v>137.60000000000002</v>
      </c>
      <c r="K26" s="121">
        <f t="shared" ref="K26" si="5">K27</f>
        <v>105</v>
      </c>
      <c r="L26" s="121">
        <f t="shared" si="0"/>
        <v>76.308139534883708</v>
      </c>
    </row>
    <row r="27" spans="1:15" ht="31.5">
      <c r="A27" s="74" t="s">
        <v>99</v>
      </c>
      <c r="B27" s="73">
        <v>910</v>
      </c>
      <c r="C27" s="68" t="s">
        <v>16</v>
      </c>
      <c r="D27" s="68" t="s">
        <v>17</v>
      </c>
      <c r="E27" s="68" t="s">
        <v>33</v>
      </c>
      <c r="F27" s="68" t="s">
        <v>24</v>
      </c>
      <c r="G27" s="68" t="s">
        <v>35</v>
      </c>
      <c r="H27" s="68" t="s">
        <v>39</v>
      </c>
      <c r="I27" s="4" t="s">
        <v>101</v>
      </c>
      <c r="J27" s="121">
        <f>112.4+15.2+10</f>
        <v>137.60000000000002</v>
      </c>
      <c r="K27" s="121">
        <v>105</v>
      </c>
      <c r="L27" s="121">
        <f t="shared" si="0"/>
        <v>76.308139534883708</v>
      </c>
    </row>
    <row r="28" spans="1:15" s="30" customFormat="1">
      <c r="A28" s="72" t="s">
        <v>106</v>
      </c>
      <c r="B28" s="73">
        <v>910</v>
      </c>
      <c r="C28" s="4" t="s">
        <v>16</v>
      </c>
      <c r="D28" s="4" t="s">
        <v>17</v>
      </c>
      <c r="E28" s="68" t="s">
        <v>33</v>
      </c>
      <c r="F28" s="68" t="s">
        <v>24</v>
      </c>
      <c r="G28" s="68" t="s">
        <v>35</v>
      </c>
      <c r="H28" s="68" t="s">
        <v>39</v>
      </c>
      <c r="I28" s="111" t="s">
        <v>107</v>
      </c>
      <c r="J28" s="35">
        <f>J29</f>
        <v>27.6</v>
      </c>
      <c r="K28" s="35">
        <f>K29</f>
        <v>20.5</v>
      </c>
      <c r="L28" s="121">
        <f t="shared" si="0"/>
        <v>74.275362318840578</v>
      </c>
      <c r="M28" s="180"/>
      <c r="N28" s="180"/>
      <c r="O28" s="180"/>
    </row>
    <row r="29" spans="1:15" s="30" customFormat="1">
      <c r="A29" s="72" t="s">
        <v>108</v>
      </c>
      <c r="B29" s="73">
        <v>910</v>
      </c>
      <c r="C29" s="4" t="s">
        <v>16</v>
      </c>
      <c r="D29" s="4" t="s">
        <v>17</v>
      </c>
      <c r="E29" s="4" t="s">
        <v>33</v>
      </c>
      <c r="F29" s="68" t="s">
        <v>24</v>
      </c>
      <c r="G29" s="68" t="s">
        <v>35</v>
      </c>
      <c r="H29" s="68" t="s">
        <v>39</v>
      </c>
      <c r="I29" s="111" t="s">
        <v>109</v>
      </c>
      <c r="J29" s="35">
        <v>27.6</v>
      </c>
      <c r="K29" s="35">
        <v>20.5</v>
      </c>
      <c r="L29" s="121">
        <f t="shared" si="0"/>
        <v>74.275362318840578</v>
      </c>
      <c r="M29" s="180"/>
      <c r="N29" s="180"/>
      <c r="O29" s="180"/>
    </row>
    <row r="30" spans="1:15" s="30" customFormat="1" ht="47.25">
      <c r="A30" s="5" t="s">
        <v>193</v>
      </c>
      <c r="B30" s="73">
        <v>910</v>
      </c>
      <c r="C30" s="181" t="s">
        <v>16</v>
      </c>
      <c r="D30" s="181" t="s">
        <v>17</v>
      </c>
      <c r="E30" s="175" t="s">
        <v>33</v>
      </c>
      <c r="F30" s="174" t="s">
        <v>24</v>
      </c>
      <c r="G30" s="174" t="s">
        <v>35</v>
      </c>
      <c r="H30" s="174" t="s">
        <v>194</v>
      </c>
      <c r="I30" s="182"/>
      <c r="J30" s="35">
        <f>J31</f>
        <v>92.217000000000013</v>
      </c>
      <c r="K30" s="35">
        <f t="shared" ref="K30:K31" si="6">K31</f>
        <v>92.1</v>
      </c>
      <c r="L30" s="121">
        <f t="shared" si="0"/>
        <v>99.873125345652085</v>
      </c>
      <c r="M30" s="180"/>
      <c r="N30" s="180"/>
      <c r="O30" s="180"/>
    </row>
    <row r="31" spans="1:15" s="30" customFormat="1" ht="47.25">
      <c r="A31" s="176" t="s">
        <v>102</v>
      </c>
      <c r="B31" s="73">
        <v>910</v>
      </c>
      <c r="C31" s="181" t="s">
        <v>16</v>
      </c>
      <c r="D31" s="181" t="s">
        <v>17</v>
      </c>
      <c r="E31" s="175" t="s">
        <v>33</v>
      </c>
      <c r="F31" s="174" t="s">
        <v>24</v>
      </c>
      <c r="G31" s="174" t="s">
        <v>35</v>
      </c>
      <c r="H31" s="174" t="s">
        <v>194</v>
      </c>
      <c r="I31" s="182" t="s">
        <v>104</v>
      </c>
      <c r="J31" s="35">
        <f>J32</f>
        <v>92.217000000000013</v>
      </c>
      <c r="K31" s="35">
        <f t="shared" si="6"/>
        <v>92.1</v>
      </c>
      <c r="L31" s="121">
        <f t="shared" si="0"/>
        <v>99.873125345652085</v>
      </c>
      <c r="M31" s="180"/>
      <c r="N31" s="180"/>
      <c r="O31" s="180"/>
    </row>
    <row r="32" spans="1:15" s="30" customFormat="1">
      <c r="A32" s="176" t="s">
        <v>103</v>
      </c>
      <c r="B32" s="73">
        <v>910</v>
      </c>
      <c r="C32" s="181" t="s">
        <v>16</v>
      </c>
      <c r="D32" s="181" t="s">
        <v>17</v>
      </c>
      <c r="E32" s="175" t="s">
        <v>33</v>
      </c>
      <c r="F32" s="174" t="s">
        <v>24</v>
      </c>
      <c r="G32" s="174" t="s">
        <v>35</v>
      </c>
      <c r="H32" s="174" t="s">
        <v>194</v>
      </c>
      <c r="I32" s="182" t="s">
        <v>105</v>
      </c>
      <c r="J32" s="35">
        <f>71.01+30.707-9.5</f>
        <v>92.217000000000013</v>
      </c>
      <c r="K32" s="35">
        <v>92.1</v>
      </c>
      <c r="L32" s="121">
        <f t="shared" si="0"/>
        <v>99.873125345652085</v>
      </c>
      <c r="M32" s="180"/>
      <c r="N32" s="180"/>
      <c r="O32" s="180"/>
    </row>
    <row r="33" spans="1:15" s="18" customFormat="1" ht="31.5">
      <c r="A33" s="75" t="s">
        <v>155</v>
      </c>
      <c r="B33" s="73">
        <v>910</v>
      </c>
      <c r="C33" s="4" t="s">
        <v>16</v>
      </c>
      <c r="D33" s="4" t="s">
        <v>17</v>
      </c>
      <c r="E33" s="69">
        <v>89</v>
      </c>
      <c r="F33" s="68"/>
      <c r="G33" s="68"/>
      <c r="H33" s="68"/>
      <c r="I33" s="123"/>
      <c r="J33" s="121">
        <f>J34</f>
        <v>0.1</v>
      </c>
      <c r="K33" s="121">
        <f t="shared" ref="K33:K36" si="7">K34</f>
        <v>0.1</v>
      </c>
      <c r="L33" s="121">
        <f t="shared" si="0"/>
        <v>100</v>
      </c>
      <c r="M33" s="178"/>
      <c r="N33" s="178"/>
      <c r="O33" s="178"/>
    </row>
    <row r="34" spans="1:15" s="18" customFormat="1" ht="47.25">
      <c r="A34" s="75" t="s">
        <v>156</v>
      </c>
      <c r="B34" s="73">
        <v>910</v>
      </c>
      <c r="C34" s="4" t="s">
        <v>16</v>
      </c>
      <c r="D34" s="4" t="s">
        <v>17</v>
      </c>
      <c r="E34" s="69">
        <v>89</v>
      </c>
      <c r="F34" s="68" t="s">
        <v>23</v>
      </c>
      <c r="G34" s="68"/>
      <c r="H34" s="68"/>
      <c r="I34" s="123"/>
      <c r="J34" s="121">
        <f>J35</f>
        <v>0.1</v>
      </c>
      <c r="K34" s="121">
        <f t="shared" si="7"/>
        <v>0.1</v>
      </c>
      <c r="L34" s="121">
        <f t="shared" si="0"/>
        <v>100</v>
      </c>
      <c r="M34" s="178"/>
      <c r="N34" s="178"/>
      <c r="O34" s="178"/>
    </row>
    <row r="35" spans="1:15" s="18" customFormat="1" ht="70.5" customHeight="1">
      <c r="A35" s="124" t="s">
        <v>129</v>
      </c>
      <c r="B35" s="73">
        <v>910</v>
      </c>
      <c r="C35" s="4" t="s">
        <v>16</v>
      </c>
      <c r="D35" s="4" t="s">
        <v>17</v>
      </c>
      <c r="E35" s="69">
        <v>89</v>
      </c>
      <c r="F35" s="68" t="s">
        <v>23</v>
      </c>
      <c r="G35" s="68" t="s">
        <v>35</v>
      </c>
      <c r="H35" s="68" t="s">
        <v>41</v>
      </c>
      <c r="I35" s="123"/>
      <c r="J35" s="121">
        <f>J36</f>
        <v>0.1</v>
      </c>
      <c r="K35" s="121">
        <f t="shared" si="7"/>
        <v>0.1</v>
      </c>
      <c r="L35" s="121">
        <f t="shared" si="0"/>
        <v>100</v>
      </c>
      <c r="M35" s="178"/>
      <c r="N35" s="178"/>
      <c r="O35" s="178"/>
    </row>
    <row r="36" spans="1:15" s="18" customFormat="1" ht="18" customHeight="1">
      <c r="A36" s="74" t="s">
        <v>98</v>
      </c>
      <c r="B36" s="73">
        <v>910</v>
      </c>
      <c r="C36" s="4" t="s">
        <v>16</v>
      </c>
      <c r="D36" s="4" t="s">
        <v>17</v>
      </c>
      <c r="E36" s="69" t="s">
        <v>46</v>
      </c>
      <c r="F36" s="68" t="s">
        <v>23</v>
      </c>
      <c r="G36" s="68" t="s">
        <v>35</v>
      </c>
      <c r="H36" s="68" t="s">
        <v>41</v>
      </c>
      <c r="I36" s="123" t="s">
        <v>100</v>
      </c>
      <c r="J36" s="121">
        <f>J37</f>
        <v>0.1</v>
      </c>
      <c r="K36" s="121">
        <f t="shared" si="7"/>
        <v>0.1</v>
      </c>
      <c r="L36" s="121">
        <f t="shared" si="0"/>
        <v>100</v>
      </c>
      <c r="M36" s="178"/>
      <c r="N36" s="178"/>
      <c r="O36" s="178"/>
    </row>
    <row r="37" spans="1:15" s="18" customFormat="1" ht="34.5" customHeight="1">
      <c r="A37" s="74" t="s">
        <v>99</v>
      </c>
      <c r="B37" s="73">
        <v>910</v>
      </c>
      <c r="C37" s="4" t="s">
        <v>16</v>
      </c>
      <c r="D37" s="4" t="s">
        <v>17</v>
      </c>
      <c r="E37" s="69" t="s">
        <v>46</v>
      </c>
      <c r="F37" s="68" t="s">
        <v>23</v>
      </c>
      <c r="G37" s="68" t="s">
        <v>35</v>
      </c>
      <c r="H37" s="68" t="s">
        <v>41</v>
      </c>
      <c r="I37" s="123" t="s">
        <v>101</v>
      </c>
      <c r="J37" s="121">
        <v>0.1</v>
      </c>
      <c r="K37" s="121">
        <v>0.1</v>
      </c>
      <c r="L37" s="121">
        <f t="shared" si="0"/>
        <v>100</v>
      </c>
      <c r="M37" s="178"/>
      <c r="N37" s="178"/>
      <c r="O37" s="178"/>
    </row>
    <row r="38" spans="1:15">
      <c r="A38" s="119" t="s">
        <v>42</v>
      </c>
      <c r="B38" s="73">
        <v>910</v>
      </c>
      <c r="C38" s="96" t="s">
        <v>16</v>
      </c>
      <c r="D38" s="96" t="s">
        <v>43</v>
      </c>
      <c r="E38" s="96"/>
      <c r="F38" s="125"/>
      <c r="G38" s="125"/>
      <c r="H38" s="126"/>
      <c r="I38" s="126"/>
      <c r="J38" s="120">
        <f>J39</f>
        <v>1</v>
      </c>
      <c r="K38" s="120">
        <f t="shared" ref="K38:K42" si="8">K39</f>
        <v>0</v>
      </c>
      <c r="L38" s="121">
        <f t="shared" si="0"/>
        <v>0</v>
      </c>
    </row>
    <row r="39" spans="1:15" ht="31.5">
      <c r="A39" s="127" t="s">
        <v>155</v>
      </c>
      <c r="B39" s="73">
        <v>910</v>
      </c>
      <c r="C39" s="68" t="s">
        <v>16</v>
      </c>
      <c r="D39" s="68" t="s">
        <v>43</v>
      </c>
      <c r="E39" s="69">
        <v>89</v>
      </c>
      <c r="F39" s="68"/>
      <c r="G39" s="68"/>
      <c r="H39" s="76"/>
      <c r="I39" s="76"/>
      <c r="J39" s="121">
        <f>J40</f>
        <v>1</v>
      </c>
      <c r="K39" s="121">
        <f t="shared" si="8"/>
        <v>0</v>
      </c>
      <c r="L39" s="121">
        <f t="shared" si="0"/>
        <v>0</v>
      </c>
    </row>
    <row r="40" spans="1:15" ht="47.25">
      <c r="A40" s="128" t="s">
        <v>156</v>
      </c>
      <c r="B40" s="73">
        <v>910</v>
      </c>
      <c r="C40" s="68" t="s">
        <v>16</v>
      </c>
      <c r="D40" s="68" t="s">
        <v>43</v>
      </c>
      <c r="E40" s="69">
        <v>89</v>
      </c>
      <c r="F40" s="68" t="s">
        <v>23</v>
      </c>
      <c r="G40" s="68"/>
      <c r="H40" s="76"/>
      <c r="I40" s="76"/>
      <c r="J40" s="121">
        <f>J41</f>
        <v>1</v>
      </c>
      <c r="K40" s="121">
        <f t="shared" si="8"/>
        <v>0</v>
      </c>
      <c r="L40" s="121">
        <f t="shared" si="0"/>
        <v>0</v>
      </c>
    </row>
    <row r="41" spans="1:15" ht="31.5">
      <c r="A41" s="74" t="s">
        <v>157</v>
      </c>
      <c r="B41" s="73">
        <v>910</v>
      </c>
      <c r="C41" s="68" t="s">
        <v>16</v>
      </c>
      <c r="D41" s="68" t="s">
        <v>43</v>
      </c>
      <c r="E41" s="69">
        <v>89</v>
      </c>
      <c r="F41" s="68" t="s">
        <v>23</v>
      </c>
      <c r="G41" s="68" t="s">
        <v>35</v>
      </c>
      <c r="H41" s="68" t="s">
        <v>44</v>
      </c>
      <c r="I41" s="76"/>
      <c r="J41" s="121">
        <f>J42</f>
        <v>1</v>
      </c>
      <c r="K41" s="121">
        <f t="shared" si="8"/>
        <v>0</v>
      </c>
      <c r="L41" s="121">
        <f t="shared" si="0"/>
        <v>0</v>
      </c>
    </row>
    <row r="42" spans="1:15">
      <c r="A42" s="72" t="s">
        <v>106</v>
      </c>
      <c r="B42" s="73">
        <v>910</v>
      </c>
      <c r="C42" s="68" t="s">
        <v>16</v>
      </c>
      <c r="D42" s="68" t="s">
        <v>43</v>
      </c>
      <c r="E42" s="69">
        <v>89</v>
      </c>
      <c r="F42" s="68" t="s">
        <v>23</v>
      </c>
      <c r="G42" s="68" t="s">
        <v>35</v>
      </c>
      <c r="H42" s="68" t="s">
        <v>44</v>
      </c>
      <c r="I42" s="76" t="s">
        <v>107</v>
      </c>
      <c r="J42" s="121">
        <f>J43</f>
        <v>1</v>
      </c>
      <c r="K42" s="121">
        <f t="shared" si="8"/>
        <v>0</v>
      </c>
      <c r="L42" s="121">
        <f t="shared" si="0"/>
        <v>0</v>
      </c>
    </row>
    <row r="43" spans="1:15" ht="17.25" customHeight="1">
      <c r="A43" s="74" t="s">
        <v>45</v>
      </c>
      <c r="B43" s="73">
        <v>910</v>
      </c>
      <c r="C43" s="68" t="s">
        <v>16</v>
      </c>
      <c r="D43" s="68" t="s">
        <v>43</v>
      </c>
      <c r="E43" s="68" t="s">
        <v>46</v>
      </c>
      <c r="F43" s="68" t="s">
        <v>23</v>
      </c>
      <c r="G43" s="68" t="s">
        <v>35</v>
      </c>
      <c r="H43" s="68" t="s">
        <v>44</v>
      </c>
      <c r="I43" s="76" t="s">
        <v>47</v>
      </c>
      <c r="J43" s="121">
        <v>1</v>
      </c>
      <c r="K43" s="121">
        <v>0</v>
      </c>
      <c r="L43" s="121">
        <f t="shared" si="0"/>
        <v>0</v>
      </c>
    </row>
    <row r="44" spans="1:15">
      <c r="A44" s="119" t="s">
        <v>48</v>
      </c>
      <c r="B44" s="73">
        <v>910</v>
      </c>
      <c r="C44" s="96" t="s">
        <v>27</v>
      </c>
      <c r="D44" s="96"/>
      <c r="E44" s="126"/>
      <c r="F44" s="96"/>
      <c r="G44" s="96"/>
      <c r="H44" s="96"/>
      <c r="I44" s="129"/>
      <c r="J44" s="120">
        <f>J45</f>
        <v>95.3</v>
      </c>
      <c r="K44" s="120">
        <f>K45</f>
        <v>95.300000000000011</v>
      </c>
      <c r="L44" s="121">
        <f t="shared" si="0"/>
        <v>100.00000000000003</v>
      </c>
    </row>
    <row r="45" spans="1:15">
      <c r="A45" s="122" t="s">
        <v>49</v>
      </c>
      <c r="B45" s="73">
        <v>910</v>
      </c>
      <c r="C45" s="130" t="s">
        <v>27</v>
      </c>
      <c r="D45" s="130" t="s">
        <v>28</v>
      </c>
      <c r="E45" s="81"/>
      <c r="F45" s="80"/>
      <c r="G45" s="80"/>
      <c r="H45" s="80"/>
      <c r="I45" s="131"/>
      <c r="J45" s="120">
        <f>J48</f>
        <v>95.3</v>
      </c>
      <c r="K45" s="120">
        <f>K48</f>
        <v>95.300000000000011</v>
      </c>
      <c r="L45" s="121">
        <f t="shared" si="0"/>
        <v>100.00000000000003</v>
      </c>
    </row>
    <row r="46" spans="1:15" ht="31.5">
      <c r="A46" s="127" t="s">
        <v>155</v>
      </c>
      <c r="B46" s="73">
        <v>910</v>
      </c>
      <c r="C46" s="111" t="s">
        <v>27</v>
      </c>
      <c r="D46" s="111" t="s">
        <v>28</v>
      </c>
      <c r="E46" s="4">
        <v>89</v>
      </c>
      <c r="F46" s="4"/>
      <c r="G46" s="4"/>
      <c r="H46" s="4"/>
      <c r="I46" s="67"/>
      <c r="J46" s="121">
        <f t="shared" ref="J46:K47" si="9">J47</f>
        <v>95.3</v>
      </c>
      <c r="K46" s="121">
        <f t="shared" si="9"/>
        <v>95.300000000000011</v>
      </c>
      <c r="L46" s="121">
        <f t="shared" si="0"/>
        <v>100.00000000000003</v>
      </c>
    </row>
    <row r="47" spans="1:15" ht="47.25">
      <c r="A47" s="128" t="s">
        <v>156</v>
      </c>
      <c r="B47" s="73">
        <v>910</v>
      </c>
      <c r="C47" s="111" t="s">
        <v>27</v>
      </c>
      <c r="D47" s="111" t="s">
        <v>28</v>
      </c>
      <c r="E47" s="4">
        <v>89</v>
      </c>
      <c r="F47" s="4">
        <v>1</v>
      </c>
      <c r="G47" s="4"/>
      <c r="H47" s="4"/>
      <c r="I47" s="67"/>
      <c r="J47" s="121">
        <f t="shared" si="9"/>
        <v>95.3</v>
      </c>
      <c r="K47" s="121">
        <f t="shared" si="9"/>
        <v>95.300000000000011</v>
      </c>
      <c r="L47" s="121">
        <f t="shared" si="0"/>
        <v>100.00000000000003</v>
      </c>
    </row>
    <row r="48" spans="1:15" ht="31.5">
      <c r="A48" s="132" t="s">
        <v>163</v>
      </c>
      <c r="B48" s="73">
        <v>910</v>
      </c>
      <c r="C48" s="111" t="s">
        <v>27</v>
      </c>
      <c r="D48" s="111" t="s">
        <v>28</v>
      </c>
      <c r="E48" s="133">
        <v>89</v>
      </c>
      <c r="F48" s="4">
        <v>1</v>
      </c>
      <c r="G48" s="4" t="s">
        <v>35</v>
      </c>
      <c r="H48" s="4">
        <v>51180</v>
      </c>
      <c r="I48" s="67"/>
      <c r="J48" s="33">
        <f>J49+J51</f>
        <v>95.3</v>
      </c>
      <c r="K48" s="33">
        <f>K49+K51</f>
        <v>95.300000000000011</v>
      </c>
      <c r="L48" s="121">
        <f t="shared" si="0"/>
        <v>100.00000000000003</v>
      </c>
    </row>
    <row r="49" spans="1:12" ht="47.25">
      <c r="A49" s="82" t="s">
        <v>102</v>
      </c>
      <c r="B49" s="73">
        <v>910</v>
      </c>
      <c r="C49" s="111" t="s">
        <v>27</v>
      </c>
      <c r="D49" s="111" t="s">
        <v>28</v>
      </c>
      <c r="E49" s="133">
        <v>89</v>
      </c>
      <c r="F49" s="4">
        <v>1</v>
      </c>
      <c r="G49" s="4" t="s">
        <v>35</v>
      </c>
      <c r="H49" s="4" t="s">
        <v>50</v>
      </c>
      <c r="I49" s="67" t="s">
        <v>104</v>
      </c>
      <c r="J49" s="33">
        <f>J50</f>
        <v>91.899999999999991</v>
      </c>
      <c r="K49" s="33">
        <f>K50</f>
        <v>91.9</v>
      </c>
      <c r="L49" s="121">
        <f t="shared" si="0"/>
        <v>100.00000000000003</v>
      </c>
    </row>
    <row r="50" spans="1:12">
      <c r="A50" s="82" t="s">
        <v>103</v>
      </c>
      <c r="B50" s="73">
        <v>910</v>
      </c>
      <c r="C50" s="111" t="s">
        <v>27</v>
      </c>
      <c r="D50" s="111" t="s">
        <v>28</v>
      </c>
      <c r="E50" s="133">
        <v>89</v>
      </c>
      <c r="F50" s="4">
        <v>1</v>
      </c>
      <c r="G50" s="4" t="s">
        <v>35</v>
      </c>
      <c r="H50" s="4" t="s">
        <v>50</v>
      </c>
      <c r="I50" s="67" t="s">
        <v>105</v>
      </c>
      <c r="J50" s="33">
        <f>85.8+5.5+0.6</f>
        <v>91.899999999999991</v>
      </c>
      <c r="K50" s="33">
        <v>91.9</v>
      </c>
      <c r="L50" s="121">
        <f t="shared" si="0"/>
        <v>100.00000000000003</v>
      </c>
    </row>
    <row r="51" spans="1:12" ht="18.75" customHeight="1">
      <c r="A51" s="74" t="s">
        <v>98</v>
      </c>
      <c r="B51" s="73">
        <v>910</v>
      </c>
      <c r="C51" s="111" t="s">
        <v>27</v>
      </c>
      <c r="D51" s="111" t="s">
        <v>28</v>
      </c>
      <c r="E51" s="133">
        <v>89</v>
      </c>
      <c r="F51" s="4">
        <v>1</v>
      </c>
      <c r="G51" s="4" t="s">
        <v>35</v>
      </c>
      <c r="H51" s="4">
        <v>51180</v>
      </c>
      <c r="I51" s="67" t="s">
        <v>100</v>
      </c>
      <c r="J51" s="33">
        <f t="shared" ref="J51:K51" si="10">J52</f>
        <v>3.4</v>
      </c>
      <c r="K51" s="33">
        <f t="shared" si="10"/>
        <v>3.4</v>
      </c>
      <c r="L51" s="121">
        <f t="shared" si="0"/>
        <v>100</v>
      </c>
    </row>
    <row r="52" spans="1:12" ht="31.5">
      <c r="A52" s="74" t="s">
        <v>99</v>
      </c>
      <c r="B52" s="73">
        <v>910</v>
      </c>
      <c r="C52" s="111" t="s">
        <v>27</v>
      </c>
      <c r="D52" s="111" t="s">
        <v>28</v>
      </c>
      <c r="E52" s="133">
        <v>89</v>
      </c>
      <c r="F52" s="4">
        <v>1</v>
      </c>
      <c r="G52" s="4" t="s">
        <v>35</v>
      </c>
      <c r="H52" s="4">
        <v>51180</v>
      </c>
      <c r="I52" s="67" t="s">
        <v>101</v>
      </c>
      <c r="J52" s="33">
        <f>4-0.6</f>
        <v>3.4</v>
      </c>
      <c r="K52" s="33">
        <v>3.4</v>
      </c>
      <c r="L52" s="121">
        <f t="shared" si="0"/>
        <v>100</v>
      </c>
    </row>
    <row r="53" spans="1:12">
      <c r="A53" s="119" t="s">
        <v>185</v>
      </c>
      <c r="B53" s="73">
        <v>910</v>
      </c>
      <c r="C53" s="130" t="s">
        <v>28</v>
      </c>
      <c r="D53" s="130"/>
      <c r="E53" s="173"/>
      <c r="F53" s="80"/>
      <c r="G53" s="80"/>
      <c r="H53" s="80"/>
      <c r="I53" s="67"/>
      <c r="J53" s="33">
        <f t="shared" ref="J53:J58" si="11">J54</f>
        <v>5</v>
      </c>
      <c r="K53" s="33">
        <f t="shared" ref="K53:K58" si="12">K54</f>
        <v>0</v>
      </c>
      <c r="L53" s="121">
        <f t="shared" si="0"/>
        <v>0</v>
      </c>
    </row>
    <row r="54" spans="1:12" ht="31.5">
      <c r="A54" s="119" t="s">
        <v>186</v>
      </c>
      <c r="B54" s="73">
        <v>910</v>
      </c>
      <c r="C54" s="130" t="s">
        <v>28</v>
      </c>
      <c r="D54" s="130" t="s">
        <v>30</v>
      </c>
      <c r="E54" s="130"/>
      <c r="F54" s="80"/>
      <c r="G54" s="80"/>
      <c r="H54" s="4"/>
      <c r="I54" s="67"/>
      <c r="J54" s="33">
        <f t="shared" si="11"/>
        <v>5</v>
      </c>
      <c r="K54" s="33">
        <f t="shared" si="12"/>
        <v>0</v>
      </c>
      <c r="L54" s="121">
        <f t="shared" si="0"/>
        <v>0</v>
      </c>
    </row>
    <row r="55" spans="1:12" ht="31.5">
      <c r="A55" s="127" t="s">
        <v>155</v>
      </c>
      <c r="B55" s="73">
        <v>910</v>
      </c>
      <c r="C55" s="111" t="s">
        <v>28</v>
      </c>
      <c r="D55" s="111" t="s">
        <v>30</v>
      </c>
      <c r="E55" s="111" t="s">
        <v>46</v>
      </c>
      <c r="F55" s="4"/>
      <c r="G55" s="4"/>
      <c r="H55" s="4"/>
      <c r="I55" s="67"/>
      <c r="J55" s="33">
        <f t="shared" si="11"/>
        <v>5</v>
      </c>
      <c r="K55" s="33">
        <f t="shared" si="12"/>
        <v>0</v>
      </c>
      <c r="L55" s="121">
        <f t="shared" si="0"/>
        <v>0</v>
      </c>
    </row>
    <row r="56" spans="1:12" ht="47.25">
      <c r="A56" s="128" t="s">
        <v>156</v>
      </c>
      <c r="B56" s="73">
        <v>910</v>
      </c>
      <c r="C56" s="111" t="s">
        <v>28</v>
      </c>
      <c r="D56" s="111" t="s">
        <v>30</v>
      </c>
      <c r="E56" s="111" t="s">
        <v>46</v>
      </c>
      <c r="F56" s="4" t="s">
        <v>23</v>
      </c>
      <c r="G56" s="4"/>
      <c r="H56" s="4"/>
      <c r="I56" s="67"/>
      <c r="J56" s="33">
        <f t="shared" si="11"/>
        <v>5</v>
      </c>
      <c r="K56" s="33">
        <f t="shared" si="12"/>
        <v>0</v>
      </c>
      <c r="L56" s="121">
        <f t="shared" si="0"/>
        <v>0</v>
      </c>
    </row>
    <row r="57" spans="1:12">
      <c r="A57" s="74" t="s">
        <v>187</v>
      </c>
      <c r="B57" s="73">
        <v>910</v>
      </c>
      <c r="C57" s="111" t="s">
        <v>28</v>
      </c>
      <c r="D57" s="111" t="s">
        <v>30</v>
      </c>
      <c r="E57" s="111" t="s">
        <v>46</v>
      </c>
      <c r="F57" s="4" t="s">
        <v>23</v>
      </c>
      <c r="G57" s="4" t="s">
        <v>35</v>
      </c>
      <c r="H57" s="4" t="s">
        <v>188</v>
      </c>
      <c r="I57" s="67"/>
      <c r="J57" s="33">
        <f t="shared" si="11"/>
        <v>5</v>
      </c>
      <c r="K57" s="33">
        <f t="shared" si="12"/>
        <v>0</v>
      </c>
      <c r="L57" s="121">
        <f t="shared" si="0"/>
        <v>0</v>
      </c>
    </row>
    <row r="58" spans="1:12" ht="31.5">
      <c r="A58" s="74" t="s">
        <v>98</v>
      </c>
      <c r="B58" s="73">
        <v>910</v>
      </c>
      <c r="C58" s="111" t="s">
        <v>28</v>
      </c>
      <c r="D58" s="111" t="s">
        <v>30</v>
      </c>
      <c r="E58" s="111" t="s">
        <v>46</v>
      </c>
      <c r="F58" s="4" t="s">
        <v>23</v>
      </c>
      <c r="G58" s="4" t="s">
        <v>35</v>
      </c>
      <c r="H58" s="4" t="s">
        <v>188</v>
      </c>
      <c r="I58" s="67" t="s">
        <v>100</v>
      </c>
      <c r="J58" s="33">
        <f t="shared" si="11"/>
        <v>5</v>
      </c>
      <c r="K58" s="33">
        <f t="shared" si="12"/>
        <v>0</v>
      </c>
      <c r="L58" s="121">
        <f t="shared" si="0"/>
        <v>0</v>
      </c>
    </row>
    <row r="59" spans="1:12" ht="31.5">
      <c r="A59" s="74" t="s">
        <v>99</v>
      </c>
      <c r="B59" s="73">
        <v>910</v>
      </c>
      <c r="C59" s="111" t="s">
        <v>28</v>
      </c>
      <c r="D59" s="111" t="s">
        <v>30</v>
      </c>
      <c r="E59" s="111" t="s">
        <v>46</v>
      </c>
      <c r="F59" s="4" t="s">
        <v>23</v>
      </c>
      <c r="G59" s="4" t="s">
        <v>35</v>
      </c>
      <c r="H59" s="4" t="s">
        <v>188</v>
      </c>
      <c r="I59" s="67" t="s">
        <v>101</v>
      </c>
      <c r="J59" s="33">
        <v>5</v>
      </c>
      <c r="K59" s="33">
        <v>0</v>
      </c>
      <c r="L59" s="121">
        <f t="shared" si="0"/>
        <v>0</v>
      </c>
    </row>
    <row r="60" spans="1:12">
      <c r="A60" s="122" t="s">
        <v>51</v>
      </c>
      <c r="B60" s="73">
        <v>910</v>
      </c>
      <c r="C60" s="130" t="s">
        <v>17</v>
      </c>
      <c r="D60" s="130"/>
      <c r="E60" s="80"/>
      <c r="F60" s="80"/>
      <c r="G60" s="80"/>
      <c r="H60" s="80"/>
      <c r="I60" s="80"/>
      <c r="J60" s="134">
        <f t="shared" ref="J60:K65" si="13">J61</f>
        <v>266.7</v>
      </c>
      <c r="K60" s="134">
        <f t="shared" si="13"/>
        <v>178.7</v>
      </c>
      <c r="L60" s="121">
        <f t="shared" si="0"/>
        <v>67.004124484439444</v>
      </c>
    </row>
    <row r="61" spans="1:12">
      <c r="A61" s="122" t="s">
        <v>52</v>
      </c>
      <c r="B61" s="73">
        <v>910</v>
      </c>
      <c r="C61" s="80" t="s">
        <v>17</v>
      </c>
      <c r="D61" s="80" t="s">
        <v>29</v>
      </c>
      <c r="E61" s="135"/>
      <c r="F61" s="135"/>
      <c r="G61" s="135"/>
      <c r="H61" s="135"/>
      <c r="I61" s="80"/>
      <c r="J61" s="33">
        <f t="shared" si="13"/>
        <v>266.7</v>
      </c>
      <c r="K61" s="33">
        <f t="shared" si="13"/>
        <v>178.7</v>
      </c>
      <c r="L61" s="121">
        <f t="shared" si="0"/>
        <v>67.004124484439444</v>
      </c>
    </row>
    <row r="62" spans="1:12" ht="31.5">
      <c r="A62" s="127" t="s">
        <v>155</v>
      </c>
      <c r="B62" s="73">
        <v>910</v>
      </c>
      <c r="C62" s="68" t="s">
        <v>17</v>
      </c>
      <c r="D62" s="68" t="s">
        <v>29</v>
      </c>
      <c r="E62" s="68" t="s">
        <v>46</v>
      </c>
      <c r="F62" s="68"/>
      <c r="G62" s="68"/>
      <c r="H62" s="68"/>
      <c r="I62" s="4"/>
      <c r="J62" s="33">
        <f>J64</f>
        <v>266.7</v>
      </c>
      <c r="K62" s="33">
        <f>K64</f>
        <v>178.7</v>
      </c>
      <c r="L62" s="121">
        <f t="shared" si="0"/>
        <v>67.004124484439444</v>
      </c>
    </row>
    <row r="63" spans="1:12" ht="47.25">
      <c r="A63" s="128" t="s">
        <v>156</v>
      </c>
      <c r="B63" s="73">
        <v>910</v>
      </c>
      <c r="C63" s="68" t="s">
        <v>17</v>
      </c>
      <c r="D63" s="68" t="s">
        <v>29</v>
      </c>
      <c r="E63" s="68" t="s">
        <v>46</v>
      </c>
      <c r="F63" s="68" t="s">
        <v>23</v>
      </c>
      <c r="G63" s="68"/>
      <c r="H63" s="68"/>
      <c r="I63" s="4"/>
      <c r="J63" s="33">
        <f>J64</f>
        <v>266.7</v>
      </c>
      <c r="K63" s="33">
        <f>K64</f>
        <v>178.7</v>
      </c>
      <c r="L63" s="121">
        <f t="shared" si="0"/>
        <v>67.004124484439444</v>
      </c>
    </row>
    <row r="64" spans="1:12" ht="141.75">
      <c r="A64" s="164" t="s">
        <v>168</v>
      </c>
      <c r="B64" s="73">
        <v>910</v>
      </c>
      <c r="C64" s="68" t="s">
        <v>17</v>
      </c>
      <c r="D64" s="68" t="s">
        <v>29</v>
      </c>
      <c r="E64" s="68" t="s">
        <v>46</v>
      </c>
      <c r="F64" s="68" t="s">
        <v>23</v>
      </c>
      <c r="G64" s="68" t="s">
        <v>35</v>
      </c>
      <c r="H64" s="68" t="s">
        <v>53</v>
      </c>
      <c r="I64" s="4"/>
      <c r="J64" s="33">
        <f t="shared" si="13"/>
        <v>266.7</v>
      </c>
      <c r="K64" s="33">
        <f t="shared" si="13"/>
        <v>178.7</v>
      </c>
      <c r="L64" s="121">
        <f t="shared" si="0"/>
        <v>67.004124484439444</v>
      </c>
    </row>
    <row r="65" spans="1:12" ht="18.75" customHeight="1">
      <c r="A65" s="74" t="s">
        <v>98</v>
      </c>
      <c r="B65" s="73">
        <v>910</v>
      </c>
      <c r="C65" s="68" t="s">
        <v>17</v>
      </c>
      <c r="D65" s="68" t="s">
        <v>29</v>
      </c>
      <c r="E65" s="68" t="s">
        <v>46</v>
      </c>
      <c r="F65" s="68" t="s">
        <v>23</v>
      </c>
      <c r="G65" s="68" t="s">
        <v>35</v>
      </c>
      <c r="H65" s="68" t="s">
        <v>53</v>
      </c>
      <c r="I65" s="4" t="s">
        <v>100</v>
      </c>
      <c r="J65" s="33">
        <f t="shared" si="13"/>
        <v>266.7</v>
      </c>
      <c r="K65" s="33">
        <f t="shared" si="13"/>
        <v>178.7</v>
      </c>
      <c r="L65" s="121">
        <f t="shared" si="0"/>
        <v>67.004124484439444</v>
      </c>
    </row>
    <row r="66" spans="1:12" ht="33.75" customHeight="1">
      <c r="A66" s="74" t="s">
        <v>99</v>
      </c>
      <c r="B66" s="73">
        <v>910</v>
      </c>
      <c r="C66" s="68" t="s">
        <v>17</v>
      </c>
      <c r="D66" s="68" t="s">
        <v>29</v>
      </c>
      <c r="E66" s="68" t="s">
        <v>46</v>
      </c>
      <c r="F66" s="68" t="s">
        <v>23</v>
      </c>
      <c r="G66" s="68" t="s">
        <v>35</v>
      </c>
      <c r="H66" s="68" t="s">
        <v>53</v>
      </c>
      <c r="I66" s="4" t="s">
        <v>101</v>
      </c>
      <c r="J66" s="33">
        <v>266.7</v>
      </c>
      <c r="K66" s="33">
        <v>178.7</v>
      </c>
      <c r="L66" s="121">
        <f t="shared" si="0"/>
        <v>67.004124484439444</v>
      </c>
    </row>
    <row r="67" spans="1:12">
      <c r="A67" s="122" t="s">
        <v>20</v>
      </c>
      <c r="B67" s="73">
        <v>910</v>
      </c>
      <c r="C67" s="80" t="s">
        <v>19</v>
      </c>
      <c r="D67" s="80"/>
      <c r="E67" s="80"/>
      <c r="F67" s="80"/>
      <c r="G67" s="80"/>
      <c r="H67" s="34"/>
      <c r="I67" s="34"/>
      <c r="J67" s="116">
        <f>J68+J74</f>
        <v>87.292999999999992</v>
      </c>
      <c r="K67" s="116">
        <f>K68+K74</f>
        <v>44.7</v>
      </c>
      <c r="L67" s="121">
        <f t="shared" si="0"/>
        <v>51.206855074290047</v>
      </c>
    </row>
    <row r="68" spans="1:12">
      <c r="A68" s="122" t="s">
        <v>54</v>
      </c>
      <c r="B68" s="73">
        <v>910</v>
      </c>
      <c r="C68" s="80" t="s">
        <v>19</v>
      </c>
      <c r="D68" s="80" t="s">
        <v>27</v>
      </c>
      <c r="E68" s="80"/>
      <c r="F68" s="80"/>
      <c r="G68" s="80"/>
      <c r="H68" s="115"/>
      <c r="I68" s="115"/>
      <c r="J68" s="116">
        <f>J69</f>
        <v>34.4</v>
      </c>
      <c r="K68" s="116">
        <f>K69</f>
        <v>0</v>
      </c>
      <c r="L68" s="121">
        <f t="shared" si="0"/>
        <v>0</v>
      </c>
    </row>
    <row r="69" spans="1:12" ht="31.5">
      <c r="A69" s="127" t="s">
        <v>155</v>
      </c>
      <c r="B69" s="73">
        <v>910</v>
      </c>
      <c r="C69" s="4" t="s">
        <v>19</v>
      </c>
      <c r="D69" s="4" t="s">
        <v>27</v>
      </c>
      <c r="E69" s="4" t="s">
        <v>46</v>
      </c>
      <c r="F69" s="4"/>
      <c r="G69" s="4"/>
      <c r="H69" s="34"/>
      <c r="I69" s="34"/>
      <c r="J69" s="35">
        <f>J70</f>
        <v>34.4</v>
      </c>
      <c r="K69" s="35">
        <f t="shared" ref="K69" si="14">K70</f>
        <v>0</v>
      </c>
      <c r="L69" s="121">
        <f t="shared" si="0"/>
        <v>0</v>
      </c>
    </row>
    <row r="70" spans="1:12" ht="47.25">
      <c r="A70" s="128" t="s">
        <v>156</v>
      </c>
      <c r="B70" s="73">
        <v>910</v>
      </c>
      <c r="C70" s="4" t="s">
        <v>19</v>
      </c>
      <c r="D70" s="4" t="s">
        <v>27</v>
      </c>
      <c r="E70" s="4" t="s">
        <v>46</v>
      </c>
      <c r="F70" s="4" t="s">
        <v>23</v>
      </c>
      <c r="G70" s="4"/>
      <c r="H70" s="34"/>
      <c r="I70" s="34"/>
      <c r="J70" s="35">
        <f>J71</f>
        <v>34.4</v>
      </c>
      <c r="K70" s="35">
        <f t="shared" ref="K70" si="15">K71</f>
        <v>0</v>
      </c>
      <c r="L70" s="121">
        <f t="shared" si="0"/>
        <v>0</v>
      </c>
    </row>
    <row r="71" spans="1:12" ht="49.15" customHeight="1">
      <c r="A71" s="98" t="s">
        <v>167</v>
      </c>
      <c r="B71" s="73">
        <v>910</v>
      </c>
      <c r="C71" s="4" t="s">
        <v>19</v>
      </c>
      <c r="D71" s="4" t="s">
        <v>27</v>
      </c>
      <c r="E71" s="4">
        <v>89</v>
      </c>
      <c r="F71" s="4">
        <v>1</v>
      </c>
      <c r="G71" s="4" t="s">
        <v>35</v>
      </c>
      <c r="H71" s="4" t="s">
        <v>55</v>
      </c>
      <c r="I71" s="67"/>
      <c r="J71" s="35">
        <f t="shared" ref="J71:K72" si="16">J72</f>
        <v>34.4</v>
      </c>
      <c r="K71" s="35">
        <f t="shared" si="16"/>
        <v>0</v>
      </c>
      <c r="L71" s="121">
        <f t="shared" ref="L71:L96" si="17">K71/J71*100</f>
        <v>0</v>
      </c>
    </row>
    <row r="72" spans="1:12" ht="19.5" customHeight="1">
      <c r="A72" s="74" t="s">
        <v>98</v>
      </c>
      <c r="B72" s="73">
        <v>910</v>
      </c>
      <c r="C72" s="4" t="s">
        <v>19</v>
      </c>
      <c r="D72" s="4" t="s">
        <v>27</v>
      </c>
      <c r="E72" s="4">
        <v>89</v>
      </c>
      <c r="F72" s="4">
        <v>1</v>
      </c>
      <c r="G72" s="4" t="s">
        <v>35</v>
      </c>
      <c r="H72" s="4" t="s">
        <v>55</v>
      </c>
      <c r="I72" s="67" t="s">
        <v>100</v>
      </c>
      <c r="J72" s="35">
        <f t="shared" si="16"/>
        <v>34.4</v>
      </c>
      <c r="K72" s="35">
        <f t="shared" si="16"/>
        <v>0</v>
      </c>
      <c r="L72" s="121">
        <f t="shared" si="17"/>
        <v>0</v>
      </c>
    </row>
    <row r="73" spans="1:12" ht="31.5">
      <c r="A73" s="74" t="s">
        <v>99</v>
      </c>
      <c r="B73" s="73">
        <v>910</v>
      </c>
      <c r="C73" s="4" t="s">
        <v>19</v>
      </c>
      <c r="D73" s="4" t="s">
        <v>27</v>
      </c>
      <c r="E73" s="4">
        <v>89</v>
      </c>
      <c r="F73" s="4">
        <v>1</v>
      </c>
      <c r="G73" s="4" t="s">
        <v>35</v>
      </c>
      <c r="H73" s="4" t="s">
        <v>55</v>
      </c>
      <c r="I73" s="67" t="s">
        <v>101</v>
      </c>
      <c r="J73" s="35">
        <v>34.4</v>
      </c>
      <c r="K73" s="35">
        <v>0</v>
      </c>
      <c r="L73" s="121">
        <f t="shared" si="17"/>
        <v>0</v>
      </c>
    </row>
    <row r="74" spans="1:12">
      <c r="A74" s="122" t="s">
        <v>56</v>
      </c>
      <c r="B74" s="73">
        <v>910</v>
      </c>
      <c r="C74" s="80" t="s">
        <v>19</v>
      </c>
      <c r="D74" s="80" t="s">
        <v>28</v>
      </c>
      <c r="E74" s="80"/>
      <c r="F74" s="80"/>
      <c r="G74" s="125"/>
      <c r="H74" s="115"/>
      <c r="I74" s="115"/>
      <c r="J74" s="116">
        <f>J75</f>
        <v>52.892999999999994</v>
      </c>
      <c r="K74" s="116">
        <f>K75</f>
        <v>44.7</v>
      </c>
      <c r="L74" s="121">
        <f t="shared" si="17"/>
        <v>84.510237649594472</v>
      </c>
    </row>
    <row r="75" spans="1:12" ht="31.5">
      <c r="A75" s="127" t="s">
        <v>155</v>
      </c>
      <c r="B75" s="73">
        <v>910</v>
      </c>
      <c r="C75" s="4" t="s">
        <v>19</v>
      </c>
      <c r="D75" s="4" t="s">
        <v>28</v>
      </c>
      <c r="E75" s="4" t="s">
        <v>46</v>
      </c>
      <c r="F75" s="4"/>
      <c r="G75" s="125"/>
      <c r="H75" s="34"/>
      <c r="I75" s="34"/>
      <c r="J75" s="35">
        <f>J77+J80</f>
        <v>52.892999999999994</v>
      </c>
      <c r="K75" s="35">
        <f>K77+K80</f>
        <v>44.7</v>
      </c>
      <c r="L75" s="121">
        <f t="shared" si="17"/>
        <v>84.510237649594472</v>
      </c>
    </row>
    <row r="76" spans="1:12" ht="47.25">
      <c r="A76" s="128" t="s">
        <v>156</v>
      </c>
      <c r="B76" s="73">
        <v>910</v>
      </c>
      <c r="C76" s="4" t="s">
        <v>19</v>
      </c>
      <c r="D76" s="4" t="s">
        <v>28</v>
      </c>
      <c r="E76" s="4" t="s">
        <v>46</v>
      </c>
      <c r="F76" s="99">
        <v>1</v>
      </c>
      <c r="G76" s="125"/>
      <c r="H76" s="34"/>
      <c r="I76" s="34"/>
      <c r="J76" s="35">
        <f>J77+J80</f>
        <v>52.892999999999994</v>
      </c>
      <c r="K76" s="35">
        <f>K77+K80</f>
        <v>44.7</v>
      </c>
      <c r="L76" s="121">
        <f t="shared" si="17"/>
        <v>84.510237649594472</v>
      </c>
    </row>
    <row r="77" spans="1:12">
      <c r="A77" s="74" t="s">
        <v>57</v>
      </c>
      <c r="B77" s="73">
        <v>910</v>
      </c>
      <c r="C77" s="4" t="s">
        <v>19</v>
      </c>
      <c r="D77" s="4" t="s">
        <v>28</v>
      </c>
      <c r="E77" s="4" t="s">
        <v>46</v>
      </c>
      <c r="F77" s="99">
        <v>1</v>
      </c>
      <c r="G77" s="68" t="s">
        <v>35</v>
      </c>
      <c r="H77" s="99">
        <v>43010</v>
      </c>
      <c r="I77" s="34"/>
      <c r="J77" s="35">
        <f>J78</f>
        <v>20</v>
      </c>
      <c r="K77" s="35">
        <f t="shared" ref="K77" si="18">K78</f>
        <v>14.2</v>
      </c>
      <c r="L77" s="121">
        <f t="shared" si="17"/>
        <v>71</v>
      </c>
    </row>
    <row r="78" spans="1:12" ht="17.25" customHeight="1">
      <c r="A78" s="74" t="s">
        <v>98</v>
      </c>
      <c r="B78" s="73">
        <v>910</v>
      </c>
      <c r="C78" s="4" t="s">
        <v>19</v>
      </c>
      <c r="D78" s="4" t="s">
        <v>28</v>
      </c>
      <c r="E78" s="4" t="s">
        <v>46</v>
      </c>
      <c r="F78" s="99">
        <v>1</v>
      </c>
      <c r="G78" s="68" t="s">
        <v>35</v>
      </c>
      <c r="H78" s="99">
        <v>43010</v>
      </c>
      <c r="I78" s="99">
        <v>200</v>
      </c>
      <c r="J78" s="35">
        <f>J79</f>
        <v>20</v>
      </c>
      <c r="K78" s="35">
        <f>K79</f>
        <v>14.2</v>
      </c>
      <c r="L78" s="121">
        <f t="shared" si="17"/>
        <v>71</v>
      </c>
    </row>
    <row r="79" spans="1:12" ht="31.5">
      <c r="A79" s="74" t="s">
        <v>99</v>
      </c>
      <c r="B79" s="73">
        <v>910</v>
      </c>
      <c r="C79" s="4" t="s">
        <v>19</v>
      </c>
      <c r="D79" s="4" t="s">
        <v>28</v>
      </c>
      <c r="E79" s="4" t="s">
        <v>46</v>
      </c>
      <c r="F79" s="99">
        <v>1</v>
      </c>
      <c r="G79" s="68" t="s">
        <v>35</v>
      </c>
      <c r="H79" s="99">
        <v>43010</v>
      </c>
      <c r="I79" s="99">
        <v>240</v>
      </c>
      <c r="J79" s="35">
        <f>50-30</f>
        <v>20</v>
      </c>
      <c r="K79" s="35">
        <v>14.2</v>
      </c>
      <c r="L79" s="121">
        <f t="shared" si="17"/>
        <v>71</v>
      </c>
    </row>
    <row r="80" spans="1:12" ht="19.5" customHeight="1">
      <c r="A80" s="74" t="s">
        <v>132</v>
      </c>
      <c r="B80" s="73">
        <v>910</v>
      </c>
      <c r="C80" s="4" t="s">
        <v>19</v>
      </c>
      <c r="D80" s="4" t="s">
        <v>28</v>
      </c>
      <c r="E80" s="4" t="s">
        <v>46</v>
      </c>
      <c r="F80" s="99">
        <v>1</v>
      </c>
      <c r="G80" s="68" t="s">
        <v>35</v>
      </c>
      <c r="H80" s="99">
        <v>43040</v>
      </c>
      <c r="I80" s="34"/>
      <c r="J80" s="35">
        <f>J81</f>
        <v>32.892999999999994</v>
      </c>
      <c r="K80" s="35">
        <f t="shared" ref="K80:K81" si="19">K81</f>
        <v>30.5</v>
      </c>
      <c r="L80" s="121">
        <f t="shared" si="17"/>
        <v>92.724895874502195</v>
      </c>
    </row>
    <row r="81" spans="1:12" ht="16.5" customHeight="1">
      <c r="A81" s="74" t="s">
        <v>98</v>
      </c>
      <c r="B81" s="73">
        <v>910</v>
      </c>
      <c r="C81" s="4" t="s">
        <v>19</v>
      </c>
      <c r="D81" s="4" t="s">
        <v>28</v>
      </c>
      <c r="E81" s="4" t="s">
        <v>46</v>
      </c>
      <c r="F81" s="99">
        <v>1</v>
      </c>
      <c r="G81" s="68" t="s">
        <v>35</v>
      </c>
      <c r="H81" s="99">
        <v>43040</v>
      </c>
      <c r="I81" s="99">
        <v>200</v>
      </c>
      <c r="J81" s="35">
        <f>J82</f>
        <v>32.892999999999994</v>
      </c>
      <c r="K81" s="35">
        <f t="shared" si="19"/>
        <v>30.5</v>
      </c>
      <c r="L81" s="121">
        <f t="shared" si="17"/>
        <v>92.724895874502195</v>
      </c>
    </row>
    <row r="82" spans="1:12" ht="38.25" customHeight="1">
      <c r="A82" s="74" t="s">
        <v>99</v>
      </c>
      <c r="B82" s="73">
        <v>910</v>
      </c>
      <c r="C82" s="4" t="s">
        <v>19</v>
      </c>
      <c r="D82" s="4" t="s">
        <v>28</v>
      </c>
      <c r="E82" s="4" t="s">
        <v>46</v>
      </c>
      <c r="F82" s="99">
        <v>1</v>
      </c>
      <c r="G82" s="68" t="s">
        <v>35</v>
      </c>
      <c r="H82" s="99">
        <v>43040</v>
      </c>
      <c r="I82" s="99">
        <v>240</v>
      </c>
      <c r="J82" s="35">
        <f>83.6-50-0.707</f>
        <v>32.892999999999994</v>
      </c>
      <c r="K82" s="35">
        <v>30.5</v>
      </c>
      <c r="L82" s="121">
        <f t="shared" si="17"/>
        <v>92.724895874502195</v>
      </c>
    </row>
    <row r="83" spans="1:12">
      <c r="A83" s="122" t="s">
        <v>58</v>
      </c>
      <c r="B83" s="73">
        <v>910</v>
      </c>
      <c r="C83" s="80" t="s">
        <v>30</v>
      </c>
      <c r="D83" s="80"/>
      <c r="E83" s="81"/>
      <c r="F83" s="80"/>
      <c r="G83" s="80"/>
      <c r="H83" s="80"/>
      <c r="I83" s="131"/>
      <c r="J83" s="120">
        <f t="shared" ref="J83:K88" si="20">J84</f>
        <v>78.599999999999994</v>
      </c>
      <c r="K83" s="120">
        <f t="shared" si="20"/>
        <v>78.5</v>
      </c>
      <c r="L83" s="121">
        <f t="shared" si="17"/>
        <v>99.872773536895693</v>
      </c>
    </row>
    <row r="84" spans="1:12">
      <c r="A84" s="136" t="s">
        <v>26</v>
      </c>
      <c r="B84" s="73">
        <v>910</v>
      </c>
      <c r="C84" s="80" t="s">
        <v>30</v>
      </c>
      <c r="D84" s="80" t="s">
        <v>16</v>
      </c>
      <c r="E84" s="131"/>
      <c r="F84" s="80"/>
      <c r="G84" s="80"/>
      <c r="H84" s="80"/>
      <c r="I84" s="131"/>
      <c r="J84" s="120">
        <f t="shared" si="20"/>
        <v>78.599999999999994</v>
      </c>
      <c r="K84" s="120">
        <f t="shared" si="20"/>
        <v>78.5</v>
      </c>
      <c r="L84" s="121">
        <f t="shared" si="17"/>
        <v>99.872773536895693</v>
      </c>
    </row>
    <row r="85" spans="1:12" ht="31.5">
      <c r="A85" s="127" t="s">
        <v>155</v>
      </c>
      <c r="B85" s="73">
        <v>910</v>
      </c>
      <c r="C85" s="4" t="s">
        <v>30</v>
      </c>
      <c r="D85" s="4" t="s">
        <v>16</v>
      </c>
      <c r="E85" s="4">
        <v>89</v>
      </c>
      <c r="F85" s="4"/>
      <c r="G85" s="4"/>
      <c r="H85" s="4"/>
      <c r="I85" s="67"/>
      <c r="J85" s="121">
        <f t="shared" si="20"/>
        <v>78.599999999999994</v>
      </c>
      <c r="K85" s="121">
        <f t="shared" si="20"/>
        <v>78.5</v>
      </c>
      <c r="L85" s="121">
        <f t="shared" si="17"/>
        <v>99.872773536895693</v>
      </c>
    </row>
    <row r="86" spans="1:12" ht="47.25">
      <c r="A86" s="128" t="s">
        <v>156</v>
      </c>
      <c r="B86" s="73">
        <v>910</v>
      </c>
      <c r="C86" s="4" t="s">
        <v>30</v>
      </c>
      <c r="D86" s="4" t="s">
        <v>16</v>
      </c>
      <c r="E86" s="4">
        <v>89</v>
      </c>
      <c r="F86" s="4">
        <v>1</v>
      </c>
      <c r="G86" s="4"/>
      <c r="H86" s="4"/>
      <c r="I86" s="67"/>
      <c r="J86" s="121">
        <f t="shared" si="20"/>
        <v>78.599999999999994</v>
      </c>
      <c r="K86" s="121">
        <f t="shared" si="20"/>
        <v>78.5</v>
      </c>
      <c r="L86" s="121">
        <f t="shared" si="17"/>
        <v>99.872773536895693</v>
      </c>
    </row>
    <row r="87" spans="1:12">
      <c r="A87" s="75" t="s">
        <v>93</v>
      </c>
      <c r="B87" s="73">
        <v>910</v>
      </c>
      <c r="C87" s="137" t="s">
        <v>30</v>
      </c>
      <c r="D87" s="137" t="s">
        <v>16</v>
      </c>
      <c r="E87" s="104">
        <v>89</v>
      </c>
      <c r="F87" s="68">
        <v>1</v>
      </c>
      <c r="G87" s="68" t="s">
        <v>35</v>
      </c>
      <c r="H87" s="68" t="s">
        <v>60</v>
      </c>
      <c r="I87" s="104"/>
      <c r="J87" s="121">
        <f t="shared" si="20"/>
        <v>78.599999999999994</v>
      </c>
      <c r="K87" s="121">
        <f t="shared" si="20"/>
        <v>78.5</v>
      </c>
      <c r="L87" s="121">
        <f t="shared" si="17"/>
        <v>99.872773536895693</v>
      </c>
    </row>
    <row r="88" spans="1:12">
      <c r="A88" s="75" t="s">
        <v>94</v>
      </c>
      <c r="B88" s="73">
        <v>910</v>
      </c>
      <c r="C88" s="137" t="s">
        <v>30</v>
      </c>
      <c r="D88" s="137" t="s">
        <v>16</v>
      </c>
      <c r="E88" s="104">
        <v>89</v>
      </c>
      <c r="F88" s="68">
        <v>1</v>
      </c>
      <c r="G88" s="68" t="s">
        <v>35</v>
      </c>
      <c r="H88" s="68" t="s">
        <v>60</v>
      </c>
      <c r="I88" s="104" t="s">
        <v>96</v>
      </c>
      <c r="J88" s="121">
        <f t="shared" si="20"/>
        <v>78.599999999999994</v>
      </c>
      <c r="K88" s="121">
        <f t="shared" si="20"/>
        <v>78.5</v>
      </c>
      <c r="L88" s="121">
        <f t="shared" si="17"/>
        <v>99.872773536895693</v>
      </c>
    </row>
    <row r="89" spans="1:12">
      <c r="A89" s="75" t="s">
        <v>95</v>
      </c>
      <c r="B89" s="73">
        <v>910</v>
      </c>
      <c r="C89" s="137" t="s">
        <v>30</v>
      </c>
      <c r="D89" s="137" t="s">
        <v>16</v>
      </c>
      <c r="E89" s="104">
        <v>89</v>
      </c>
      <c r="F89" s="68">
        <v>1</v>
      </c>
      <c r="G89" s="68" t="s">
        <v>35</v>
      </c>
      <c r="H89" s="68" t="s">
        <v>60</v>
      </c>
      <c r="I89" s="104" t="s">
        <v>97</v>
      </c>
      <c r="J89" s="121">
        <f>69.6+9</f>
        <v>78.599999999999994</v>
      </c>
      <c r="K89" s="121">
        <v>78.5</v>
      </c>
      <c r="L89" s="121">
        <f t="shared" si="17"/>
        <v>99.872773536895693</v>
      </c>
    </row>
    <row r="90" spans="1:12">
      <c r="A90" s="119" t="s">
        <v>18</v>
      </c>
      <c r="B90" s="73">
        <v>910</v>
      </c>
      <c r="C90" s="138" t="s">
        <v>31</v>
      </c>
      <c r="D90" s="138"/>
      <c r="E90" s="129"/>
      <c r="F90" s="96"/>
      <c r="G90" s="96"/>
      <c r="H90" s="96"/>
      <c r="I90" s="129"/>
      <c r="J90" s="120">
        <f t="shared" ref="J90:K95" si="21">J91</f>
        <v>1</v>
      </c>
      <c r="K90" s="120">
        <f t="shared" si="21"/>
        <v>1</v>
      </c>
      <c r="L90" s="121">
        <f t="shared" si="17"/>
        <v>100</v>
      </c>
    </row>
    <row r="91" spans="1:12">
      <c r="A91" s="119" t="s">
        <v>61</v>
      </c>
      <c r="B91" s="73">
        <v>910</v>
      </c>
      <c r="C91" s="96">
        <v>13</v>
      </c>
      <c r="D91" s="96" t="s">
        <v>16</v>
      </c>
      <c r="E91" s="126"/>
      <c r="F91" s="96"/>
      <c r="G91" s="96"/>
      <c r="H91" s="96"/>
      <c r="I91" s="129"/>
      <c r="J91" s="120">
        <f t="shared" si="21"/>
        <v>1</v>
      </c>
      <c r="K91" s="120">
        <f t="shared" si="21"/>
        <v>1</v>
      </c>
      <c r="L91" s="121">
        <f t="shared" si="17"/>
        <v>100</v>
      </c>
    </row>
    <row r="92" spans="1:12" ht="31.5">
      <c r="A92" s="127" t="s">
        <v>155</v>
      </c>
      <c r="B92" s="73">
        <v>910</v>
      </c>
      <c r="C92" s="68" t="s">
        <v>31</v>
      </c>
      <c r="D92" s="68" t="s">
        <v>16</v>
      </c>
      <c r="E92" s="4">
        <v>89</v>
      </c>
      <c r="F92" s="4"/>
      <c r="G92" s="68"/>
      <c r="H92" s="68"/>
      <c r="I92" s="104"/>
      <c r="J92" s="121">
        <f t="shared" si="21"/>
        <v>1</v>
      </c>
      <c r="K92" s="121">
        <f t="shared" si="21"/>
        <v>1</v>
      </c>
      <c r="L92" s="121">
        <f t="shared" si="17"/>
        <v>100</v>
      </c>
    </row>
    <row r="93" spans="1:12" ht="47.25">
      <c r="A93" s="128" t="s">
        <v>156</v>
      </c>
      <c r="B93" s="73">
        <v>910</v>
      </c>
      <c r="C93" s="68" t="s">
        <v>31</v>
      </c>
      <c r="D93" s="68" t="s">
        <v>16</v>
      </c>
      <c r="E93" s="4">
        <v>89</v>
      </c>
      <c r="F93" s="4">
        <v>1</v>
      </c>
      <c r="G93" s="68"/>
      <c r="H93" s="68"/>
      <c r="I93" s="104"/>
      <c r="J93" s="121">
        <f t="shared" si="21"/>
        <v>1</v>
      </c>
      <c r="K93" s="121">
        <f t="shared" si="21"/>
        <v>1</v>
      </c>
      <c r="L93" s="121">
        <f t="shared" si="17"/>
        <v>100</v>
      </c>
    </row>
    <row r="94" spans="1:12">
      <c r="A94" s="74" t="s">
        <v>62</v>
      </c>
      <c r="B94" s="73">
        <v>910</v>
      </c>
      <c r="C94" s="68">
        <v>13</v>
      </c>
      <c r="D94" s="68" t="s">
        <v>16</v>
      </c>
      <c r="E94" s="76">
        <v>89</v>
      </c>
      <c r="F94" s="68">
        <v>1</v>
      </c>
      <c r="G94" s="68" t="s">
        <v>35</v>
      </c>
      <c r="H94" s="68">
        <v>41240</v>
      </c>
      <c r="I94" s="104"/>
      <c r="J94" s="139">
        <f t="shared" si="21"/>
        <v>1</v>
      </c>
      <c r="K94" s="139">
        <f t="shared" si="21"/>
        <v>1</v>
      </c>
      <c r="L94" s="121">
        <f t="shared" si="17"/>
        <v>100</v>
      </c>
    </row>
    <row r="95" spans="1:12">
      <c r="A95" s="74" t="s">
        <v>91</v>
      </c>
      <c r="B95" s="73">
        <v>910</v>
      </c>
      <c r="C95" s="68">
        <v>13</v>
      </c>
      <c r="D95" s="68" t="s">
        <v>16</v>
      </c>
      <c r="E95" s="76">
        <v>89</v>
      </c>
      <c r="F95" s="68">
        <v>1</v>
      </c>
      <c r="G95" s="68" t="s">
        <v>35</v>
      </c>
      <c r="H95" s="68" t="s">
        <v>67</v>
      </c>
      <c r="I95" s="104" t="s">
        <v>92</v>
      </c>
      <c r="J95" s="139">
        <f t="shared" si="21"/>
        <v>1</v>
      </c>
      <c r="K95" s="139">
        <f t="shared" si="21"/>
        <v>1</v>
      </c>
      <c r="L95" s="121">
        <f t="shared" si="17"/>
        <v>100</v>
      </c>
    </row>
    <row r="96" spans="1:12">
      <c r="A96" s="72" t="s">
        <v>63</v>
      </c>
      <c r="B96" s="73">
        <v>910</v>
      </c>
      <c r="C96" s="68">
        <v>13</v>
      </c>
      <c r="D96" s="68" t="s">
        <v>16</v>
      </c>
      <c r="E96" s="76">
        <v>89</v>
      </c>
      <c r="F96" s="68">
        <v>1</v>
      </c>
      <c r="G96" s="68" t="s">
        <v>35</v>
      </c>
      <c r="H96" s="68">
        <v>41240</v>
      </c>
      <c r="I96" s="104">
        <v>730</v>
      </c>
      <c r="J96" s="139">
        <v>1</v>
      </c>
      <c r="K96" s="139">
        <v>1</v>
      </c>
      <c r="L96" s="121">
        <f t="shared" si="17"/>
        <v>100</v>
      </c>
    </row>
  </sheetData>
  <autoFilter ref="A6:L9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5:G76 F74:G74 F75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77 A80">
    <cfRule type="expression" dxfId="46" priority="52" stopIfTrue="1">
      <formula>$F77=""</formula>
    </cfRule>
    <cfRule type="expression" dxfId="45" priority="54" stopIfTrue="1">
      <formula>AND($G77="",$F77&lt;&gt;"")</formula>
    </cfRule>
  </conditionalFormatting>
  <conditionalFormatting sqref="A80">
    <cfRule type="expression" dxfId="44" priority="36" stopIfTrue="1">
      <formula>$F80=""</formula>
    </cfRule>
    <cfRule type="expression" dxfId="43" priority="38" stopIfTrue="1">
      <formula>AND($G80="",$F80&lt;&gt;"")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3"/>
  <sheetViews>
    <sheetView view="pageBreakPreview" zoomScaleNormal="75" zoomScaleSheetLayoutView="100" workbookViewId="0">
      <selection activeCell="I18" sqref="I18:J22"/>
    </sheetView>
  </sheetViews>
  <sheetFormatPr defaultColWidth="8.5703125" defaultRowHeight="15.75"/>
  <cols>
    <col min="1" max="1" width="73.5703125" style="2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5.140625" style="1" customWidth="1"/>
    <col min="10" max="10" width="13.140625" style="12" customWidth="1"/>
    <col min="11" max="11" width="13.5703125" style="12" customWidth="1"/>
    <col min="12" max="12" width="61.85546875" style="24" customWidth="1"/>
    <col min="13" max="13" width="11" style="12" customWidth="1"/>
    <col min="14" max="16384" width="8.5703125" style="12"/>
  </cols>
  <sheetData>
    <row r="1" spans="1:12" ht="108.75" customHeight="1">
      <c r="A1" s="105"/>
      <c r="B1" s="140"/>
      <c r="C1" s="107"/>
      <c r="D1" s="107"/>
      <c r="E1" s="107"/>
      <c r="F1" s="107"/>
      <c r="G1" s="107"/>
      <c r="H1" s="169"/>
      <c r="I1" s="198" t="s">
        <v>202</v>
      </c>
      <c r="J1" s="198"/>
      <c r="K1" s="198"/>
    </row>
    <row r="2" spans="1:12" ht="67.5" customHeight="1">
      <c r="A2" s="207" t="s">
        <v>200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2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170" t="s">
        <v>174</v>
      </c>
    </row>
    <row r="4" spans="1:12" ht="18.75" customHeight="1">
      <c r="A4" s="206" t="s">
        <v>12</v>
      </c>
      <c r="B4" s="206" t="s">
        <v>13</v>
      </c>
      <c r="C4" s="206" t="s">
        <v>175</v>
      </c>
      <c r="D4" s="206" t="s">
        <v>176</v>
      </c>
      <c r="E4" s="206"/>
      <c r="F4" s="206"/>
      <c r="G4" s="206"/>
      <c r="H4" s="206" t="s">
        <v>177</v>
      </c>
      <c r="I4" s="206" t="s">
        <v>64</v>
      </c>
      <c r="J4" s="206"/>
      <c r="K4" s="206"/>
    </row>
    <row r="5" spans="1:12" ht="35.25" customHeight="1">
      <c r="A5" s="206" t="s">
        <v>178</v>
      </c>
      <c r="B5" s="206" t="s">
        <v>178</v>
      </c>
      <c r="C5" s="206" t="s">
        <v>178</v>
      </c>
      <c r="D5" s="206" t="s">
        <v>178</v>
      </c>
      <c r="E5" s="206"/>
      <c r="F5" s="206"/>
      <c r="G5" s="206"/>
      <c r="H5" s="206" t="s">
        <v>178</v>
      </c>
      <c r="I5" s="142" t="s">
        <v>197</v>
      </c>
      <c r="J5" s="142" t="s">
        <v>198</v>
      </c>
      <c r="K5" s="142" t="s">
        <v>196</v>
      </c>
    </row>
    <row r="6" spans="1:12" ht="14.25" customHeight="1">
      <c r="A6" s="88">
        <v>1</v>
      </c>
      <c r="B6" s="88">
        <v>2</v>
      </c>
      <c r="C6" s="88">
        <v>3</v>
      </c>
      <c r="D6" s="88">
        <v>4</v>
      </c>
      <c r="E6" s="88">
        <v>5</v>
      </c>
      <c r="F6" s="88">
        <v>6</v>
      </c>
      <c r="G6" s="88">
        <v>7</v>
      </c>
      <c r="H6" s="88">
        <v>8</v>
      </c>
      <c r="I6" s="142">
        <v>9</v>
      </c>
      <c r="J6" s="142">
        <v>10</v>
      </c>
      <c r="K6" s="142">
        <v>11</v>
      </c>
    </row>
    <row r="7" spans="1:12" ht="18" customHeight="1">
      <c r="A7" s="143" t="s">
        <v>22</v>
      </c>
      <c r="B7" s="144"/>
      <c r="C7" s="144"/>
      <c r="D7" s="144"/>
      <c r="E7" s="144"/>
      <c r="F7" s="144"/>
      <c r="G7" s="144"/>
      <c r="H7" s="144"/>
      <c r="I7" s="145">
        <f>I8+I43+I59+I66+I80+I87+I52</f>
        <v>1562.8999999999999</v>
      </c>
      <c r="J7" s="145">
        <f>J8+J43+J59+J66+J80+J87</f>
        <v>1383.8000000000002</v>
      </c>
      <c r="K7" s="35">
        <f t="shared" ref="K7:K70" si="0">J7/I7*100</f>
        <v>88.54053362339242</v>
      </c>
    </row>
    <row r="8" spans="1:12" ht="18" customHeight="1">
      <c r="A8" s="112" t="s">
        <v>15</v>
      </c>
      <c r="B8" s="73" t="s">
        <v>16</v>
      </c>
      <c r="C8" s="73"/>
      <c r="D8" s="80"/>
      <c r="E8" s="80"/>
      <c r="F8" s="80"/>
      <c r="G8" s="80"/>
      <c r="H8" s="113"/>
      <c r="I8" s="120">
        <f>I9+I18+I37</f>
        <v>1029.0070000000001</v>
      </c>
      <c r="J8" s="120">
        <f>J9+J18+J37</f>
        <v>985.60000000000014</v>
      </c>
      <c r="K8" s="35">
        <f t="shared" si="0"/>
        <v>95.781661349242526</v>
      </c>
    </row>
    <row r="9" spans="1:12" s="26" customFormat="1" ht="31.5">
      <c r="A9" s="119" t="s">
        <v>32</v>
      </c>
      <c r="B9" s="80" t="s">
        <v>16</v>
      </c>
      <c r="C9" s="80" t="s">
        <v>27</v>
      </c>
      <c r="D9" s="80"/>
      <c r="E9" s="80"/>
      <c r="F9" s="80"/>
      <c r="G9" s="80"/>
      <c r="H9" s="81"/>
      <c r="I9" s="120">
        <f t="shared" ref="I9:J13" si="1">I10</f>
        <v>456.6</v>
      </c>
      <c r="J9" s="120">
        <f t="shared" si="1"/>
        <v>455.8</v>
      </c>
      <c r="K9" s="35">
        <f t="shared" si="0"/>
        <v>99.824791940429265</v>
      </c>
      <c r="L9" s="25"/>
    </row>
    <row r="10" spans="1:12" s="28" customFormat="1">
      <c r="A10" s="75" t="s">
        <v>130</v>
      </c>
      <c r="B10" s="4" t="s">
        <v>16</v>
      </c>
      <c r="C10" s="4" t="s">
        <v>27</v>
      </c>
      <c r="D10" s="4" t="s">
        <v>33</v>
      </c>
      <c r="E10" s="4"/>
      <c r="F10" s="4"/>
      <c r="G10" s="4"/>
      <c r="H10" s="69"/>
      <c r="I10" s="121">
        <f t="shared" si="1"/>
        <v>456.6</v>
      </c>
      <c r="J10" s="121">
        <f t="shared" si="1"/>
        <v>455.8</v>
      </c>
      <c r="K10" s="35">
        <f t="shared" si="0"/>
        <v>99.824791940429265</v>
      </c>
      <c r="L10" s="27"/>
    </row>
    <row r="11" spans="1:12" s="28" customFormat="1">
      <c r="A11" s="74" t="s">
        <v>128</v>
      </c>
      <c r="B11" s="4" t="s">
        <v>16</v>
      </c>
      <c r="C11" s="4" t="s">
        <v>27</v>
      </c>
      <c r="D11" s="4">
        <v>65</v>
      </c>
      <c r="E11" s="4">
        <v>1</v>
      </c>
      <c r="F11" s="80"/>
      <c r="G11" s="80"/>
      <c r="H11" s="81"/>
      <c r="I11" s="121">
        <f>I12+I15</f>
        <v>456.6</v>
      </c>
      <c r="J11" s="121">
        <f>J12+J15</f>
        <v>455.8</v>
      </c>
      <c r="K11" s="35">
        <f t="shared" si="0"/>
        <v>99.824791940429265</v>
      </c>
      <c r="L11" s="27"/>
    </row>
    <row r="12" spans="1:12" s="28" customFormat="1">
      <c r="A12" s="82" t="s">
        <v>110</v>
      </c>
      <c r="B12" s="68" t="s">
        <v>16</v>
      </c>
      <c r="C12" s="68" t="s">
        <v>27</v>
      </c>
      <c r="D12" s="68" t="s">
        <v>33</v>
      </c>
      <c r="E12" s="68" t="s">
        <v>23</v>
      </c>
      <c r="F12" s="68" t="s">
        <v>35</v>
      </c>
      <c r="G12" s="68" t="s">
        <v>36</v>
      </c>
      <c r="H12" s="81"/>
      <c r="I12" s="121">
        <f t="shared" si="1"/>
        <v>377.1</v>
      </c>
      <c r="J12" s="121">
        <f t="shared" si="1"/>
        <v>376.3</v>
      </c>
      <c r="K12" s="35">
        <f t="shared" si="0"/>
        <v>99.787854680456107</v>
      </c>
      <c r="L12" s="27"/>
    </row>
    <row r="13" spans="1:12" s="28" customFormat="1" ht="63">
      <c r="A13" s="82" t="s">
        <v>102</v>
      </c>
      <c r="B13" s="68" t="s">
        <v>16</v>
      </c>
      <c r="C13" s="68" t="s">
        <v>27</v>
      </c>
      <c r="D13" s="68" t="s">
        <v>33</v>
      </c>
      <c r="E13" s="68" t="s">
        <v>23</v>
      </c>
      <c r="F13" s="68" t="s">
        <v>35</v>
      </c>
      <c r="G13" s="68" t="s">
        <v>36</v>
      </c>
      <c r="H13" s="69" t="s">
        <v>104</v>
      </c>
      <c r="I13" s="121">
        <f t="shared" si="1"/>
        <v>377.1</v>
      </c>
      <c r="J13" s="121">
        <f t="shared" si="1"/>
        <v>376.3</v>
      </c>
      <c r="K13" s="35">
        <f t="shared" si="0"/>
        <v>99.787854680456107</v>
      </c>
      <c r="L13" s="27"/>
    </row>
    <row r="14" spans="1:12" ht="36" customHeight="1">
      <c r="A14" s="82" t="s">
        <v>103</v>
      </c>
      <c r="B14" s="68" t="s">
        <v>16</v>
      </c>
      <c r="C14" s="68" t="s">
        <v>27</v>
      </c>
      <c r="D14" s="68" t="s">
        <v>33</v>
      </c>
      <c r="E14" s="68" t="s">
        <v>23</v>
      </c>
      <c r="F14" s="68" t="s">
        <v>35</v>
      </c>
      <c r="G14" s="68" t="s">
        <v>36</v>
      </c>
      <c r="H14" s="69" t="s">
        <v>105</v>
      </c>
      <c r="I14" s="121">
        <f>'Прил 2'!J15</f>
        <v>377.1</v>
      </c>
      <c r="J14" s="121">
        <f>'Прил 2'!K15</f>
        <v>376.3</v>
      </c>
      <c r="K14" s="35">
        <f t="shared" si="0"/>
        <v>99.787854680456107</v>
      </c>
    </row>
    <row r="15" spans="1:12" ht="36" customHeight="1">
      <c r="A15" s="5" t="s">
        <v>193</v>
      </c>
      <c r="B15" s="174" t="s">
        <v>16</v>
      </c>
      <c r="C15" s="174" t="s">
        <v>27</v>
      </c>
      <c r="D15" s="174" t="s">
        <v>33</v>
      </c>
      <c r="E15" s="174" t="s">
        <v>23</v>
      </c>
      <c r="F15" s="174" t="s">
        <v>35</v>
      </c>
      <c r="G15" s="174" t="s">
        <v>194</v>
      </c>
      <c r="H15" s="175"/>
      <c r="I15" s="121">
        <f>I16</f>
        <v>79.5</v>
      </c>
      <c r="J15" s="121">
        <f t="shared" ref="J15:J16" si="2">J16</f>
        <v>79.5</v>
      </c>
      <c r="K15" s="35">
        <f t="shared" si="0"/>
        <v>100</v>
      </c>
    </row>
    <row r="16" spans="1:12" ht="36" customHeight="1">
      <c r="A16" s="176" t="s">
        <v>102</v>
      </c>
      <c r="B16" s="174" t="s">
        <v>16</v>
      </c>
      <c r="C16" s="174" t="s">
        <v>27</v>
      </c>
      <c r="D16" s="174" t="s">
        <v>33</v>
      </c>
      <c r="E16" s="174" t="s">
        <v>23</v>
      </c>
      <c r="F16" s="174" t="s">
        <v>35</v>
      </c>
      <c r="G16" s="174" t="s">
        <v>194</v>
      </c>
      <c r="H16" s="175" t="s">
        <v>104</v>
      </c>
      <c r="I16" s="121">
        <f>I17</f>
        <v>79.5</v>
      </c>
      <c r="J16" s="121">
        <f t="shared" si="2"/>
        <v>79.5</v>
      </c>
      <c r="K16" s="35">
        <f t="shared" si="0"/>
        <v>100</v>
      </c>
    </row>
    <row r="17" spans="1:12" ht="36" customHeight="1">
      <c r="A17" s="176" t="s">
        <v>103</v>
      </c>
      <c r="B17" s="174" t="s">
        <v>16</v>
      </c>
      <c r="C17" s="174" t="s">
        <v>27</v>
      </c>
      <c r="D17" s="174" t="s">
        <v>33</v>
      </c>
      <c r="E17" s="174" t="s">
        <v>23</v>
      </c>
      <c r="F17" s="174" t="s">
        <v>35</v>
      </c>
      <c r="G17" s="174" t="s">
        <v>194</v>
      </c>
      <c r="H17" s="175" t="s">
        <v>105</v>
      </c>
      <c r="I17" s="121">
        <f>'Прил 2'!J18</f>
        <v>79.5</v>
      </c>
      <c r="J17" s="121">
        <f>'Прил 2'!K18</f>
        <v>79.5</v>
      </c>
      <c r="K17" s="35">
        <f t="shared" si="0"/>
        <v>100</v>
      </c>
    </row>
    <row r="18" spans="1:12" ht="47.25">
      <c r="A18" s="122" t="s">
        <v>65</v>
      </c>
      <c r="B18" s="80" t="s">
        <v>16</v>
      </c>
      <c r="C18" s="80" t="s">
        <v>17</v>
      </c>
      <c r="D18" s="80"/>
      <c r="E18" s="80"/>
      <c r="F18" s="80"/>
      <c r="G18" s="80"/>
      <c r="H18" s="81"/>
      <c r="I18" s="120">
        <f>I19+I32</f>
        <v>571.40700000000004</v>
      </c>
      <c r="J18" s="120">
        <f>J19+J32</f>
        <v>529.80000000000007</v>
      </c>
      <c r="K18" s="35">
        <f t="shared" si="0"/>
        <v>92.71850012337967</v>
      </c>
    </row>
    <row r="19" spans="1:12">
      <c r="A19" s="75" t="s">
        <v>130</v>
      </c>
      <c r="B19" s="4" t="s">
        <v>16</v>
      </c>
      <c r="C19" s="4" t="s">
        <v>17</v>
      </c>
      <c r="D19" s="4" t="s">
        <v>33</v>
      </c>
      <c r="E19" s="4"/>
      <c r="F19" s="4"/>
      <c r="G19" s="4"/>
      <c r="H19" s="69"/>
      <c r="I19" s="121">
        <f>I20</f>
        <v>571.30700000000002</v>
      </c>
      <c r="J19" s="121">
        <f>J20</f>
        <v>529.70000000000005</v>
      </c>
      <c r="K19" s="35">
        <f t="shared" si="0"/>
        <v>92.717225589744217</v>
      </c>
      <c r="L19" s="27"/>
    </row>
    <row r="20" spans="1:12" ht="31.5">
      <c r="A20" s="75" t="s">
        <v>131</v>
      </c>
      <c r="B20" s="68" t="s">
        <v>16</v>
      </c>
      <c r="C20" s="68" t="s">
        <v>17</v>
      </c>
      <c r="D20" s="68" t="s">
        <v>33</v>
      </c>
      <c r="E20" s="68" t="s">
        <v>24</v>
      </c>
      <c r="F20" s="80"/>
      <c r="G20" s="80"/>
      <c r="H20" s="81"/>
      <c r="I20" s="121">
        <f>I21+I24+I29</f>
        <v>571.30700000000002</v>
      </c>
      <c r="J20" s="121">
        <f>J21+J24+J29</f>
        <v>529.70000000000005</v>
      </c>
      <c r="K20" s="35">
        <f t="shared" si="0"/>
        <v>92.717225589744217</v>
      </c>
      <c r="L20" s="27"/>
    </row>
    <row r="21" spans="1:12" ht="33" customHeight="1">
      <c r="A21" s="82" t="s">
        <v>37</v>
      </c>
      <c r="B21" s="68" t="s">
        <v>16</v>
      </c>
      <c r="C21" s="68" t="s">
        <v>17</v>
      </c>
      <c r="D21" s="68" t="s">
        <v>33</v>
      </c>
      <c r="E21" s="68" t="s">
        <v>24</v>
      </c>
      <c r="F21" s="68" t="s">
        <v>35</v>
      </c>
      <c r="G21" s="68" t="s">
        <v>38</v>
      </c>
      <c r="H21" s="81"/>
      <c r="I21" s="121">
        <f t="shared" ref="I21:J22" si="3">I22</f>
        <v>313.89000000000004</v>
      </c>
      <c r="J21" s="121">
        <f t="shared" si="3"/>
        <v>312.10000000000002</v>
      </c>
      <c r="K21" s="35">
        <f t="shared" si="0"/>
        <v>99.429736531906073</v>
      </c>
    </row>
    <row r="22" spans="1:12" ht="63">
      <c r="A22" s="82" t="s">
        <v>102</v>
      </c>
      <c r="B22" s="68" t="s">
        <v>16</v>
      </c>
      <c r="C22" s="68" t="s">
        <v>17</v>
      </c>
      <c r="D22" s="68" t="s">
        <v>33</v>
      </c>
      <c r="E22" s="68" t="s">
        <v>24</v>
      </c>
      <c r="F22" s="68" t="s">
        <v>35</v>
      </c>
      <c r="G22" s="68" t="s">
        <v>38</v>
      </c>
      <c r="H22" s="69" t="s">
        <v>104</v>
      </c>
      <c r="I22" s="121">
        <f t="shared" si="3"/>
        <v>313.89000000000004</v>
      </c>
      <c r="J22" s="121">
        <f t="shared" si="3"/>
        <v>312.10000000000002</v>
      </c>
      <c r="K22" s="35">
        <f t="shared" si="0"/>
        <v>99.429736531906073</v>
      </c>
    </row>
    <row r="23" spans="1:12" ht="31.5">
      <c r="A23" s="82" t="s">
        <v>103</v>
      </c>
      <c r="B23" s="68" t="s">
        <v>16</v>
      </c>
      <c r="C23" s="68" t="s">
        <v>17</v>
      </c>
      <c r="D23" s="68" t="s">
        <v>33</v>
      </c>
      <c r="E23" s="68" t="s">
        <v>24</v>
      </c>
      <c r="F23" s="68" t="s">
        <v>35</v>
      </c>
      <c r="G23" s="68" t="s">
        <v>38</v>
      </c>
      <c r="H23" s="69" t="s">
        <v>105</v>
      </c>
      <c r="I23" s="121">
        <f>'Прил 2'!J24</f>
        <v>313.89000000000004</v>
      </c>
      <c r="J23" s="121">
        <f>'Прил 2'!K24</f>
        <v>312.10000000000002</v>
      </c>
      <c r="K23" s="35">
        <f t="shared" si="0"/>
        <v>99.429736531906073</v>
      </c>
    </row>
    <row r="24" spans="1:12">
      <c r="A24" s="74" t="s">
        <v>161</v>
      </c>
      <c r="B24" s="4" t="s">
        <v>16</v>
      </c>
      <c r="C24" s="4" t="s">
        <v>17</v>
      </c>
      <c r="D24" s="68" t="s">
        <v>33</v>
      </c>
      <c r="E24" s="68" t="s">
        <v>24</v>
      </c>
      <c r="F24" s="68" t="s">
        <v>35</v>
      </c>
      <c r="G24" s="68" t="s">
        <v>39</v>
      </c>
      <c r="H24" s="69"/>
      <c r="I24" s="121">
        <f>I27+I25</f>
        <v>165.20000000000002</v>
      </c>
      <c r="J24" s="121">
        <f t="shared" ref="J24" si="4">J27+J25</f>
        <v>125.5</v>
      </c>
      <c r="K24" s="35">
        <f t="shared" si="0"/>
        <v>75.968523002421293</v>
      </c>
    </row>
    <row r="25" spans="1:12" ht="31.5">
      <c r="A25" s="74" t="s">
        <v>98</v>
      </c>
      <c r="B25" s="68" t="s">
        <v>16</v>
      </c>
      <c r="C25" s="68" t="s">
        <v>17</v>
      </c>
      <c r="D25" s="68" t="s">
        <v>33</v>
      </c>
      <c r="E25" s="68" t="s">
        <v>24</v>
      </c>
      <c r="F25" s="68" t="s">
        <v>35</v>
      </c>
      <c r="G25" s="68" t="s">
        <v>39</v>
      </c>
      <c r="H25" s="69" t="s">
        <v>100</v>
      </c>
      <c r="I25" s="121">
        <f>I26</f>
        <v>137.60000000000002</v>
      </c>
      <c r="J25" s="121">
        <f t="shared" ref="J25" si="5">J26</f>
        <v>105</v>
      </c>
      <c r="K25" s="35">
        <f t="shared" si="0"/>
        <v>76.308139534883708</v>
      </c>
    </row>
    <row r="26" spans="1:12" ht="31.5">
      <c r="A26" s="74" t="s">
        <v>99</v>
      </c>
      <c r="B26" s="68" t="s">
        <v>16</v>
      </c>
      <c r="C26" s="68" t="s">
        <v>17</v>
      </c>
      <c r="D26" s="68" t="s">
        <v>33</v>
      </c>
      <c r="E26" s="68" t="s">
        <v>24</v>
      </c>
      <c r="F26" s="68" t="s">
        <v>35</v>
      </c>
      <c r="G26" s="68" t="s">
        <v>39</v>
      </c>
      <c r="H26" s="4" t="s">
        <v>101</v>
      </c>
      <c r="I26" s="121">
        <f>'Прил 2'!J27</f>
        <v>137.60000000000002</v>
      </c>
      <c r="J26" s="121">
        <f>'Прил 2'!K27</f>
        <v>105</v>
      </c>
      <c r="K26" s="35">
        <f t="shared" si="0"/>
        <v>76.308139534883708</v>
      </c>
    </row>
    <row r="27" spans="1:12" s="6" customFormat="1">
      <c r="A27" s="72" t="s">
        <v>106</v>
      </c>
      <c r="B27" s="4" t="s">
        <v>16</v>
      </c>
      <c r="C27" s="4" t="s">
        <v>17</v>
      </c>
      <c r="D27" s="68" t="s">
        <v>33</v>
      </c>
      <c r="E27" s="68" t="s">
        <v>24</v>
      </c>
      <c r="F27" s="68" t="s">
        <v>35</v>
      </c>
      <c r="G27" s="68" t="s">
        <v>39</v>
      </c>
      <c r="H27" s="111" t="s">
        <v>107</v>
      </c>
      <c r="I27" s="139">
        <f>I28</f>
        <v>27.6</v>
      </c>
      <c r="J27" s="139">
        <f>J28</f>
        <v>20.5</v>
      </c>
      <c r="K27" s="35">
        <f t="shared" si="0"/>
        <v>74.275362318840578</v>
      </c>
      <c r="L27" s="24" t="s">
        <v>25</v>
      </c>
    </row>
    <row r="28" spans="1:12" s="6" customFormat="1">
      <c r="A28" s="72" t="s">
        <v>108</v>
      </c>
      <c r="B28" s="4" t="s">
        <v>16</v>
      </c>
      <c r="C28" s="4" t="s">
        <v>17</v>
      </c>
      <c r="D28" s="4" t="s">
        <v>33</v>
      </c>
      <c r="E28" s="68" t="s">
        <v>24</v>
      </c>
      <c r="F28" s="68" t="s">
        <v>35</v>
      </c>
      <c r="G28" s="68" t="s">
        <v>39</v>
      </c>
      <c r="H28" s="111" t="s">
        <v>109</v>
      </c>
      <c r="I28" s="139">
        <f>'Прил 2'!J29</f>
        <v>27.6</v>
      </c>
      <c r="J28" s="139">
        <f>'Прил 2'!K29</f>
        <v>20.5</v>
      </c>
      <c r="K28" s="35">
        <f t="shared" si="0"/>
        <v>74.275362318840578</v>
      </c>
      <c r="L28" s="24"/>
    </row>
    <row r="29" spans="1:12" s="6" customFormat="1" ht="47.25">
      <c r="A29" s="5" t="s">
        <v>193</v>
      </c>
      <c r="B29" s="181" t="s">
        <v>16</v>
      </c>
      <c r="C29" s="181" t="s">
        <v>17</v>
      </c>
      <c r="D29" s="175" t="s">
        <v>33</v>
      </c>
      <c r="E29" s="174" t="s">
        <v>24</v>
      </c>
      <c r="F29" s="174" t="s">
        <v>35</v>
      </c>
      <c r="G29" s="174" t="s">
        <v>194</v>
      </c>
      <c r="H29" s="182"/>
      <c r="I29" s="139">
        <f>I30</f>
        <v>92.217000000000013</v>
      </c>
      <c r="J29" s="139">
        <f t="shared" ref="J29:J30" si="6">J30</f>
        <v>92.1</v>
      </c>
      <c r="K29" s="35">
        <f t="shared" si="0"/>
        <v>99.873125345652085</v>
      </c>
      <c r="L29" s="24"/>
    </row>
    <row r="30" spans="1:12" s="6" customFormat="1" ht="63">
      <c r="A30" s="176" t="s">
        <v>102</v>
      </c>
      <c r="B30" s="181" t="s">
        <v>16</v>
      </c>
      <c r="C30" s="181" t="s">
        <v>17</v>
      </c>
      <c r="D30" s="175" t="s">
        <v>33</v>
      </c>
      <c r="E30" s="174" t="s">
        <v>24</v>
      </c>
      <c r="F30" s="174" t="s">
        <v>35</v>
      </c>
      <c r="G30" s="174" t="s">
        <v>194</v>
      </c>
      <c r="H30" s="182" t="s">
        <v>104</v>
      </c>
      <c r="I30" s="139">
        <f>I31</f>
        <v>92.217000000000013</v>
      </c>
      <c r="J30" s="139">
        <f t="shared" si="6"/>
        <v>92.1</v>
      </c>
      <c r="K30" s="35">
        <f t="shared" si="0"/>
        <v>99.873125345652085</v>
      </c>
      <c r="L30" s="24"/>
    </row>
    <row r="31" spans="1:12" s="6" customFormat="1" ht="31.5">
      <c r="A31" s="176" t="s">
        <v>103</v>
      </c>
      <c r="B31" s="181" t="s">
        <v>16</v>
      </c>
      <c r="C31" s="181" t="s">
        <v>17</v>
      </c>
      <c r="D31" s="175" t="s">
        <v>33</v>
      </c>
      <c r="E31" s="174" t="s">
        <v>24</v>
      </c>
      <c r="F31" s="174" t="s">
        <v>35</v>
      </c>
      <c r="G31" s="174" t="s">
        <v>194</v>
      </c>
      <c r="H31" s="182" t="s">
        <v>105</v>
      </c>
      <c r="I31" s="139">
        <f>'Прил 2'!J32</f>
        <v>92.217000000000013</v>
      </c>
      <c r="J31" s="139">
        <f>'Прил 2'!K32</f>
        <v>92.1</v>
      </c>
      <c r="K31" s="35">
        <f t="shared" si="0"/>
        <v>99.873125345652085</v>
      </c>
      <c r="L31" s="24"/>
    </row>
    <row r="32" spans="1:12" s="2" customFormat="1" ht="47.25">
      <c r="A32" s="75" t="s">
        <v>155</v>
      </c>
      <c r="B32" s="4" t="s">
        <v>16</v>
      </c>
      <c r="C32" s="4" t="s">
        <v>17</v>
      </c>
      <c r="D32" s="69">
        <v>89</v>
      </c>
      <c r="E32" s="68"/>
      <c r="F32" s="68"/>
      <c r="G32" s="68"/>
      <c r="H32" s="123"/>
      <c r="I32" s="139">
        <f>I33</f>
        <v>0.1</v>
      </c>
      <c r="J32" s="139">
        <f t="shared" ref="J32:J35" si="7">J33</f>
        <v>0.1</v>
      </c>
      <c r="K32" s="35">
        <f t="shared" si="0"/>
        <v>100</v>
      </c>
      <c r="L32" s="29"/>
    </row>
    <row r="33" spans="1:12" s="2" customFormat="1" ht="47.25">
      <c r="A33" s="75" t="s">
        <v>156</v>
      </c>
      <c r="B33" s="4" t="s">
        <v>16</v>
      </c>
      <c r="C33" s="4" t="s">
        <v>17</v>
      </c>
      <c r="D33" s="69">
        <v>89</v>
      </c>
      <c r="E33" s="68" t="s">
        <v>23</v>
      </c>
      <c r="F33" s="68"/>
      <c r="G33" s="68"/>
      <c r="H33" s="123"/>
      <c r="I33" s="33">
        <f>I34</f>
        <v>0.1</v>
      </c>
      <c r="J33" s="33">
        <f t="shared" si="7"/>
        <v>0.1</v>
      </c>
      <c r="K33" s="35">
        <f t="shared" si="0"/>
        <v>100</v>
      </c>
      <c r="L33" s="29"/>
    </row>
    <row r="34" spans="1:12" ht="94.5">
      <c r="A34" s="124" t="s">
        <v>129</v>
      </c>
      <c r="B34" s="4" t="s">
        <v>16</v>
      </c>
      <c r="C34" s="4" t="s">
        <v>17</v>
      </c>
      <c r="D34" s="69">
        <v>89</v>
      </c>
      <c r="E34" s="68" t="s">
        <v>23</v>
      </c>
      <c r="F34" s="68" t="s">
        <v>35</v>
      </c>
      <c r="G34" s="68" t="s">
        <v>41</v>
      </c>
      <c r="H34" s="123"/>
      <c r="I34" s="33">
        <f>I35</f>
        <v>0.1</v>
      </c>
      <c r="J34" s="33">
        <f t="shared" si="7"/>
        <v>0.1</v>
      </c>
      <c r="K34" s="35">
        <f t="shared" si="0"/>
        <v>100</v>
      </c>
    </row>
    <row r="35" spans="1:12" ht="31.5">
      <c r="A35" s="74" t="s">
        <v>98</v>
      </c>
      <c r="B35" s="4" t="s">
        <v>16</v>
      </c>
      <c r="C35" s="4" t="s">
        <v>17</v>
      </c>
      <c r="D35" s="69" t="s">
        <v>46</v>
      </c>
      <c r="E35" s="4" t="s">
        <v>23</v>
      </c>
      <c r="F35" s="68" t="s">
        <v>35</v>
      </c>
      <c r="G35" s="68" t="s">
        <v>41</v>
      </c>
      <c r="H35" s="123" t="s">
        <v>100</v>
      </c>
      <c r="I35" s="33">
        <f>I36</f>
        <v>0.1</v>
      </c>
      <c r="J35" s="33">
        <f t="shared" si="7"/>
        <v>0.1</v>
      </c>
      <c r="K35" s="35">
        <f t="shared" si="0"/>
        <v>100</v>
      </c>
    </row>
    <row r="36" spans="1:12" ht="31.5">
      <c r="A36" s="74" t="s">
        <v>99</v>
      </c>
      <c r="B36" s="4" t="s">
        <v>16</v>
      </c>
      <c r="C36" s="4" t="s">
        <v>17</v>
      </c>
      <c r="D36" s="69" t="s">
        <v>46</v>
      </c>
      <c r="E36" s="68" t="s">
        <v>23</v>
      </c>
      <c r="F36" s="68" t="s">
        <v>35</v>
      </c>
      <c r="G36" s="68" t="s">
        <v>41</v>
      </c>
      <c r="H36" s="123" t="s">
        <v>101</v>
      </c>
      <c r="I36" s="33">
        <f>'Прил 2'!J37</f>
        <v>0.1</v>
      </c>
      <c r="J36" s="33">
        <f>'Прил 2'!K37</f>
        <v>0.1</v>
      </c>
      <c r="K36" s="35">
        <f t="shared" si="0"/>
        <v>100</v>
      </c>
    </row>
    <row r="37" spans="1:12">
      <c r="A37" s="119" t="s">
        <v>42</v>
      </c>
      <c r="B37" s="96" t="s">
        <v>16</v>
      </c>
      <c r="C37" s="96" t="s">
        <v>43</v>
      </c>
      <c r="D37" s="96"/>
      <c r="E37" s="125"/>
      <c r="F37" s="125"/>
      <c r="G37" s="126"/>
      <c r="H37" s="126"/>
      <c r="I37" s="134">
        <f>I38</f>
        <v>1</v>
      </c>
      <c r="J37" s="134">
        <f t="shared" ref="J37:J41" si="8">J38</f>
        <v>0</v>
      </c>
      <c r="K37" s="35">
        <f t="shared" si="0"/>
        <v>0</v>
      </c>
    </row>
    <row r="38" spans="1:12" ht="47.25">
      <c r="A38" s="75" t="s">
        <v>155</v>
      </c>
      <c r="B38" s="68" t="s">
        <v>16</v>
      </c>
      <c r="C38" s="68" t="s">
        <v>43</v>
      </c>
      <c r="D38" s="69">
        <v>89</v>
      </c>
      <c r="E38" s="68"/>
      <c r="F38" s="68"/>
      <c r="G38" s="76"/>
      <c r="H38" s="76"/>
      <c r="I38" s="33">
        <f>I39</f>
        <v>1</v>
      </c>
      <c r="J38" s="33">
        <f t="shared" si="8"/>
        <v>0</v>
      </c>
      <c r="K38" s="35">
        <f t="shared" si="0"/>
        <v>0</v>
      </c>
      <c r="L38" s="29"/>
    </row>
    <row r="39" spans="1:12" s="6" customFormat="1" ht="47.25">
      <c r="A39" s="75" t="s">
        <v>156</v>
      </c>
      <c r="B39" s="68" t="s">
        <v>16</v>
      </c>
      <c r="C39" s="68" t="s">
        <v>43</v>
      </c>
      <c r="D39" s="69">
        <v>89</v>
      </c>
      <c r="E39" s="68" t="s">
        <v>23</v>
      </c>
      <c r="F39" s="68"/>
      <c r="G39" s="76"/>
      <c r="H39" s="76"/>
      <c r="I39" s="33">
        <f>I40</f>
        <v>1</v>
      </c>
      <c r="J39" s="33">
        <f t="shared" si="8"/>
        <v>0</v>
      </c>
      <c r="K39" s="35">
        <f t="shared" si="0"/>
        <v>0</v>
      </c>
      <c r="L39" s="29"/>
    </row>
    <row r="40" spans="1:12" s="6" customFormat="1" ht="31.5">
      <c r="A40" s="74" t="s">
        <v>157</v>
      </c>
      <c r="B40" s="68" t="s">
        <v>16</v>
      </c>
      <c r="C40" s="68" t="s">
        <v>43</v>
      </c>
      <c r="D40" s="69">
        <v>89</v>
      </c>
      <c r="E40" s="68" t="s">
        <v>23</v>
      </c>
      <c r="F40" s="68" t="s">
        <v>35</v>
      </c>
      <c r="G40" s="68" t="s">
        <v>44</v>
      </c>
      <c r="H40" s="76"/>
      <c r="I40" s="33">
        <f>I41</f>
        <v>1</v>
      </c>
      <c r="J40" s="33">
        <f t="shared" si="8"/>
        <v>0</v>
      </c>
      <c r="K40" s="35">
        <f t="shared" si="0"/>
        <v>0</v>
      </c>
      <c r="L40" s="24"/>
    </row>
    <row r="41" spans="1:12" s="30" customFormat="1">
      <c r="A41" s="72" t="s">
        <v>106</v>
      </c>
      <c r="B41" s="68" t="s">
        <v>16</v>
      </c>
      <c r="C41" s="68" t="s">
        <v>43</v>
      </c>
      <c r="D41" s="69">
        <v>89</v>
      </c>
      <c r="E41" s="68" t="s">
        <v>23</v>
      </c>
      <c r="F41" s="68" t="s">
        <v>35</v>
      </c>
      <c r="G41" s="68" t="s">
        <v>44</v>
      </c>
      <c r="H41" s="76" t="s">
        <v>107</v>
      </c>
      <c r="I41" s="33">
        <f>I42</f>
        <v>1</v>
      </c>
      <c r="J41" s="33">
        <f t="shared" si="8"/>
        <v>0</v>
      </c>
      <c r="K41" s="35">
        <f t="shared" si="0"/>
        <v>0</v>
      </c>
      <c r="L41" s="24"/>
    </row>
    <row r="42" spans="1:12" s="6" customFormat="1" ht="18.75" customHeight="1">
      <c r="A42" s="74" t="s">
        <v>45</v>
      </c>
      <c r="B42" s="68" t="s">
        <v>16</v>
      </c>
      <c r="C42" s="68" t="s">
        <v>43</v>
      </c>
      <c r="D42" s="68" t="s">
        <v>46</v>
      </c>
      <c r="E42" s="68" t="s">
        <v>23</v>
      </c>
      <c r="F42" s="68" t="s">
        <v>35</v>
      </c>
      <c r="G42" s="68" t="s">
        <v>44</v>
      </c>
      <c r="H42" s="76" t="s">
        <v>47</v>
      </c>
      <c r="I42" s="33">
        <f>'Прил 2'!J43</f>
        <v>1</v>
      </c>
      <c r="J42" s="33">
        <f>'Прил 2'!K43</f>
        <v>0</v>
      </c>
      <c r="K42" s="35">
        <f t="shared" si="0"/>
        <v>0</v>
      </c>
      <c r="L42" s="24"/>
    </row>
    <row r="43" spans="1:12">
      <c r="A43" s="119" t="s">
        <v>48</v>
      </c>
      <c r="B43" s="96" t="s">
        <v>27</v>
      </c>
      <c r="C43" s="96"/>
      <c r="D43" s="126"/>
      <c r="E43" s="96"/>
      <c r="F43" s="96"/>
      <c r="G43" s="96"/>
      <c r="H43" s="129"/>
      <c r="I43" s="116">
        <f>I44</f>
        <v>95.3</v>
      </c>
      <c r="J43" s="116">
        <f t="shared" ref="J43:J46" si="9">J44</f>
        <v>95.300000000000011</v>
      </c>
      <c r="K43" s="35">
        <f t="shared" si="0"/>
        <v>100.00000000000003</v>
      </c>
    </row>
    <row r="44" spans="1:12">
      <c r="A44" s="122" t="s">
        <v>49</v>
      </c>
      <c r="B44" s="130" t="s">
        <v>27</v>
      </c>
      <c r="C44" s="130" t="s">
        <v>28</v>
      </c>
      <c r="D44" s="81"/>
      <c r="E44" s="80"/>
      <c r="F44" s="80"/>
      <c r="G44" s="80"/>
      <c r="H44" s="131"/>
      <c r="I44" s="116">
        <f>I45</f>
        <v>95.3</v>
      </c>
      <c r="J44" s="116">
        <f t="shared" si="9"/>
        <v>95.300000000000011</v>
      </c>
      <c r="K44" s="35">
        <f t="shared" si="0"/>
        <v>100.00000000000003</v>
      </c>
    </row>
    <row r="45" spans="1:12" ht="47.25">
      <c r="A45" s="75" t="s">
        <v>155</v>
      </c>
      <c r="B45" s="111" t="s">
        <v>27</v>
      </c>
      <c r="C45" s="111" t="s">
        <v>28</v>
      </c>
      <c r="D45" s="4">
        <v>89</v>
      </c>
      <c r="E45" s="4"/>
      <c r="F45" s="4"/>
      <c r="G45" s="4"/>
      <c r="H45" s="67"/>
      <c r="I45" s="35">
        <f>I46</f>
        <v>95.3</v>
      </c>
      <c r="J45" s="35">
        <f t="shared" si="9"/>
        <v>95.300000000000011</v>
      </c>
      <c r="K45" s="35">
        <f t="shared" si="0"/>
        <v>100.00000000000003</v>
      </c>
      <c r="L45" s="29"/>
    </row>
    <row r="46" spans="1:12" ht="47.25">
      <c r="A46" s="75" t="s">
        <v>156</v>
      </c>
      <c r="B46" s="111" t="s">
        <v>27</v>
      </c>
      <c r="C46" s="111" t="s">
        <v>28</v>
      </c>
      <c r="D46" s="4">
        <v>89</v>
      </c>
      <c r="E46" s="4">
        <v>1</v>
      </c>
      <c r="F46" s="4"/>
      <c r="G46" s="4"/>
      <c r="H46" s="67"/>
      <c r="I46" s="35">
        <f>I47</f>
        <v>95.3</v>
      </c>
      <c r="J46" s="35">
        <f t="shared" si="9"/>
        <v>95.300000000000011</v>
      </c>
      <c r="K46" s="35">
        <f t="shared" si="0"/>
        <v>100.00000000000003</v>
      </c>
      <c r="L46" s="29"/>
    </row>
    <row r="47" spans="1:12" ht="47.25">
      <c r="A47" s="132" t="s">
        <v>163</v>
      </c>
      <c r="B47" s="111" t="s">
        <v>27</v>
      </c>
      <c r="C47" s="111" t="s">
        <v>28</v>
      </c>
      <c r="D47" s="133">
        <v>89</v>
      </c>
      <c r="E47" s="4">
        <v>1</v>
      </c>
      <c r="F47" s="4" t="s">
        <v>35</v>
      </c>
      <c r="G47" s="4">
        <v>51180</v>
      </c>
      <c r="H47" s="67"/>
      <c r="I47" s="35">
        <f>I48+I50</f>
        <v>95.3</v>
      </c>
      <c r="J47" s="35">
        <f>J48+J50</f>
        <v>95.300000000000011</v>
      </c>
      <c r="K47" s="35">
        <f t="shared" si="0"/>
        <v>100.00000000000003</v>
      </c>
    </row>
    <row r="48" spans="1:12" ht="63">
      <c r="A48" s="82" t="s">
        <v>102</v>
      </c>
      <c r="B48" s="111" t="s">
        <v>27</v>
      </c>
      <c r="C48" s="111" t="s">
        <v>28</v>
      </c>
      <c r="D48" s="133">
        <v>89</v>
      </c>
      <c r="E48" s="4">
        <v>1</v>
      </c>
      <c r="F48" s="4" t="s">
        <v>35</v>
      </c>
      <c r="G48" s="4" t="s">
        <v>50</v>
      </c>
      <c r="H48" s="67" t="s">
        <v>104</v>
      </c>
      <c r="I48" s="35">
        <f>I49</f>
        <v>91.899999999999991</v>
      </c>
      <c r="J48" s="35">
        <f>J49</f>
        <v>91.9</v>
      </c>
      <c r="K48" s="35">
        <f t="shared" si="0"/>
        <v>100.00000000000003</v>
      </c>
    </row>
    <row r="49" spans="1:12" ht="31.5">
      <c r="A49" s="82" t="s">
        <v>103</v>
      </c>
      <c r="B49" s="111" t="s">
        <v>27</v>
      </c>
      <c r="C49" s="111" t="s">
        <v>28</v>
      </c>
      <c r="D49" s="133">
        <v>89</v>
      </c>
      <c r="E49" s="4">
        <v>1</v>
      </c>
      <c r="F49" s="4" t="s">
        <v>35</v>
      </c>
      <c r="G49" s="4" t="s">
        <v>50</v>
      </c>
      <c r="H49" s="67" t="s">
        <v>105</v>
      </c>
      <c r="I49" s="35">
        <f>'Прил 2'!J50</f>
        <v>91.899999999999991</v>
      </c>
      <c r="J49" s="35">
        <f>'Прил 2'!K50</f>
        <v>91.9</v>
      </c>
      <c r="K49" s="35">
        <f t="shared" si="0"/>
        <v>100.00000000000003</v>
      </c>
    </row>
    <row r="50" spans="1:12" ht="31.5">
      <c r="A50" s="74" t="s">
        <v>98</v>
      </c>
      <c r="B50" s="111" t="s">
        <v>27</v>
      </c>
      <c r="C50" s="111" t="s">
        <v>28</v>
      </c>
      <c r="D50" s="133">
        <v>89</v>
      </c>
      <c r="E50" s="4">
        <v>1</v>
      </c>
      <c r="F50" s="4" t="s">
        <v>35</v>
      </c>
      <c r="G50" s="4">
        <v>51180</v>
      </c>
      <c r="H50" s="67" t="s">
        <v>100</v>
      </c>
      <c r="I50" s="35">
        <f t="shared" ref="I50:J50" si="10">I51</f>
        <v>3.4</v>
      </c>
      <c r="J50" s="35">
        <f t="shared" si="10"/>
        <v>3.4</v>
      </c>
      <c r="K50" s="35">
        <f t="shared" si="0"/>
        <v>100</v>
      </c>
    </row>
    <row r="51" spans="1:12" ht="31.5">
      <c r="A51" s="74" t="s">
        <v>99</v>
      </c>
      <c r="B51" s="111" t="s">
        <v>27</v>
      </c>
      <c r="C51" s="111" t="s">
        <v>28</v>
      </c>
      <c r="D51" s="133">
        <v>89</v>
      </c>
      <c r="E51" s="4">
        <v>1</v>
      </c>
      <c r="F51" s="4" t="s">
        <v>35</v>
      </c>
      <c r="G51" s="4">
        <v>51180</v>
      </c>
      <c r="H51" s="67" t="s">
        <v>101</v>
      </c>
      <c r="I51" s="35">
        <f>'Прил 2'!J52</f>
        <v>3.4</v>
      </c>
      <c r="J51" s="35">
        <f>'Прил 2'!K52</f>
        <v>3.4</v>
      </c>
      <c r="K51" s="35">
        <f t="shared" si="0"/>
        <v>100</v>
      </c>
    </row>
    <row r="52" spans="1:12">
      <c r="A52" s="119" t="s">
        <v>185</v>
      </c>
      <c r="B52" s="130" t="s">
        <v>28</v>
      </c>
      <c r="C52" s="130"/>
      <c r="D52" s="173"/>
      <c r="E52" s="80"/>
      <c r="F52" s="80"/>
      <c r="G52" s="80"/>
      <c r="H52" s="67"/>
      <c r="I52" s="35">
        <f t="shared" ref="I52:I57" si="11">I53</f>
        <v>5</v>
      </c>
      <c r="J52" s="35">
        <f t="shared" ref="J52:J57" si="12">J53</f>
        <v>0</v>
      </c>
      <c r="K52" s="35">
        <f t="shared" si="0"/>
        <v>0</v>
      </c>
    </row>
    <row r="53" spans="1:12" ht="31.5">
      <c r="A53" s="119" t="s">
        <v>186</v>
      </c>
      <c r="B53" s="130" t="s">
        <v>28</v>
      </c>
      <c r="C53" s="130" t="s">
        <v>30</v>
      </c>
      <c r="D53" s="130"/>
      <c r="E53" s="80"/>
      <c r="F53" s="80"/>
      <c r="G53" s="4"/>
      <c r="H53" s="67"/>
      <c r="I53" s="35">
        <f t="shared" si="11"/>
        <v>5</v>
      </c>
      <c r="J53" s="35">
        <f t="shared" si="12"/>
        <v>0</v>
      </c>
      <c r="K53" s="35">
        <f t="shared" si="0"/>
        <v>0</v>
      </c>
    </row>
    <row r="54" spans="1:12" ht="47.25">
      <c r="A54" s="127" t="s">
        <v>155</v>
      </c>
      <c r="B54" s="111" t="s">
        <v>28</v>
      </c>
      <c r="C54" s="111" t="s">
        <v>30</v>
      </c>
      <c r="D54" s="111" t="s">
        <v>46</v>
      </c>
      <c r="E54" s="4"/>
      <c r="F54" s="4"/>
      <c r="G54" s="4"/>
      <c r="H54" s="67"/>
      <c r="I54" s="35">
        <f t="shared" si="11"/>
        <v>5</v>
      </c>
      <c r="J54" s="35">
        <f t="shared" si="12"/>
        <v>0</v>
      </c>
      <c r="K54" s="35">
        <f t="shared" si="0"/>
        <v>0</v>
      </c>
    </row>
    <row r="55" spans="1:12" ht="47.25">
      <c r="A55" s="128" t="s">
        <v>156</v>
      </c>
      <c r="B55" s="111" t="s">
        <v>28</v>
      </c>
      <c r="C55" s="111" t="s">
        <v>30</v>
      </c>
      <c r="D55" s="111" t="s">
        <v>46</v>
      </c>
      <c r="E55" s="4" t="s">
        <v>23</v>
      </c>
      <c r="F55" s="4"/>
      <c r="G55" s="4"/>
      <c r="H55" s="67"/>
      <c r="I55" s="35">
        <f t="shared" si="11"/>
        <v>5</v>
      </c>
      <c r="J55" s="35">
        <f t="shared" si="12"/>
        <v>0</v>
      </c>
      <c r="K55" s="35">
        <f t="shared" si="0"/>
        <v>0</v>
      </c>
    </row>
    <row r="56" spans="1:12">
      <c r="A56" s="74" t="s">
        <v>187</v>
      </c>
      <c r="B56" s="111" t="s">
        <v>28</v>
      </c>
      <c r="C56" s="111" t="s">
        <v>30</v>
      </c>
      <c r="D56" s="111" t="s">
        <v>46</v>
      </c>
      <c r="E56" s="4" t="s">
        <v>23</v>
      </c>
      <c r="F56" s="4" t="s">
        <v>35</v>
      </c>
      <c r="G56" s="4" t="s">
        <v>188</v>
      </c>
      <c r="H56" s="67"/>
      <c r="I56" s="35">
        <f t="shared" si="11"/>
        <v>5</v>
      </c>
      <c r="J56" s="35">
        <f t="shared" si="12"/>
        <v>0</v>
      </c>
      <c r="K56" s="35">
        <f t="shared" si="0"/>
        <v>0</v>
      </c>
    </row>
    <row r="57" spans="1:12" ht="31.5">
      <c r="A57" s="74" t="s">
        <v>98</v>
      </c>
      <c r="B57" s="111" t="s">
        <v>28</v>
      </c>
      <c r="C57" s="111" t="s">
        <v>30</v>
      </c>
      <c r="D57" s="111" t="s">
        <v>46</v>
      </c>
      <c r="E57" s="4" t="s">
        <v>23</v>
      </c>
      <c r="F57" s="4" t="s">
        <v>35</v>
      </c>
      <c r="G57" s="4" t="s">
        <v>188</v>
      </c>
      <c r="H57" s="67" t="s">
        <v>100</v>
      </c>
      <c r="I57" s="35">
        <f t="shared" si="11"/>
        <v>5</v>
      </c>
      <c r="J57" s="35">
        <f t="shared" si="12"/>
        <v>0</v>
      </c>
      <c r="K57" s="35">
        <f t="shared" si="0"/>
        <v>0</v>
      </c>
    </row>
    <row r="58" spans="1:12" ht="31.5">
      <c r="A58" s="74" t="s">
        <v>99</v>
      </c>
      <c r="B58" s="111" t="s">
        <v>28</v>
      </c>
      <c r="C58" s="111" t="s">
        <v>30</v>
      </c>
      <c r="D58" s="111" t="s">
        <v>46</v>
      </c>
      <c r="E58" s="4" t="s">
        <v>23</v>
      </c>
      <c r="F58" s="4" t="s">
        <v>35</v>
      </c>
      <c r="G58" s="4" t="s">
        <v>188</v>
      </c>
      <c r="H58" s="67" t="s">
        <v>101</v>
      </c>
      <c r="I58" s="35">
        <f>'Прил 2'!J59</f>
        <v>5</v>
      </c>
      <c r="J58" s="35">
        <f>'Прил 2'!K59</f>
        <v>0</v>
      </c>
      <c r="K58" s="35">
        <f t="shared" si="0"/>
        <v>0</v>
      </c>
    </row>
    <row r="59" spans="1:12">
      <c r="A59" s="122" t="s">
        <v>51</v>
      </c>
      <c r="B59" s="130" t="s">
        <v>17</v>
      </c>
      <c r="C59" s="130"/>
      <c r="D59" s="80"/>
      <c r="E59" s="80"/>
      <c r="F59" s="80"/>
      <c r="G59" s="80"/>
      <c r="H59" s="80"/>
      <c r="I59" s="116">
        <f t="shared" ref="I59:J64" si="13">I60</f>
        <v>266.7</v>
      </c>
      <c r="J59" s="116">
        <f t="shared" si="13"/>
        <v>178.7</v>
      </c>
      <c r="K59" s="35">
        <f t="shared" si="0"/>
        <v>67.004124484439444</v>
      </c>
    </row>
    <row r="60" spans="1:12">
      <c r="A60" s="122" t="s">
        <v>52</v>
      </c>
      <c r="B60" s="80" t="s">
        <v>17</v>
      </c>
      <c r="C60" s="80" t="s">
        <v>29</v>
      </c>
      <c r="D60" s="135"/>
      <c r="E60" s="135"/>
      <c r="F60" s="135"/>
      <c r="G60" s="135"/>
      <c r="H60" s="80"/>
      <c r="I60" s="116">
        <f t="shared" si="13"/>
        <v>266.7</v>
      </c>
      <c r="J60" s="116">
        <f t="shared" si="13"/>
        <v>178.7</v>
      </c>
      <c r="K60" s="35">
        <f t="shared" si="0"/>
        <v>67.004124484439444</v>
      </c>
    </row>
    <row r="61" spans="1:12" ht="47.25">
      <c r="A61" s="75" t="s">
        <v>155</v>
      </c>
      <c r="B61" s="68" t="s">
        <v>17</v>
      </c>
      <c r="C61" s="68" t="s">
        <v>29</v>
      </c>
      <c r="D61" s="68" t="s">
        <v>46</v>
      </c>
      <c r="E61" s="68"/>
      <c r="F61" s="68"/>
      <c r="G61" s="68"/>
      <c r="H61" s="4"/>
      <c r="I61" s="35">
        <f t="shared" ref="I61:J62" si="14">I62</f>
        <v>266.7</v>
      </c>
      <c r="J61" s="35">
        <f t="shared" si="14"/>
        <v>178.7</v>
      </c>
      <c r="K61" s="35">
        <f t="shared" si="0"/>
        <v>67.004124484439444</v>
      </c>
      <c r="L61" s="31"/>
    </row>
    <row r="62" spans="1:12" ht="47.25">
      <c r="A62" s="75" t="s">
        <v>156</v>
      </c>
      <c r="B62" s="68" t="s">
        <v>17</v>
      </c>
      <c r="C62" s="68" t="s">
        <v>29</v>
      </c>
      <c r="D62" s="68" t="s">
        <v>46</v>
      </c>
      <c r="E62" s="68" t="s">
        <v>23</v>
      </c>
      <c r="F62" s="68"/>
      <c r="G62" s="68"/>
      <c r="H62" s="4"/>
      <c r="I62" s="35">
        <f t="shared" si="14"/>
        <v>266.7</v>
      </c>
      <c r="J62" s="35">
        <f t="shared" si="14"/>
        <v>178.7</v>
      </c>
      <c r="K62" s="35">
        <f t="shared" si="0"/>
        <v>67.004124484439444</v>
      </c>
      <c r="L62" s="31"/>
    </row>
    <row r="63" spans="1:12" ht="176.25" customHeight="1">
      <c r="A63" s="164" t="s">
        <v>168</v>
      </c>
      <c r="B63" s="68" t="s">
        <v>17</v>
      </c>
      <c r="C63" s="68" t="s">
        <v>29</v>
      </c>
      <c r="D63" s="68" t="s">
        <v>46</v>
      </c>
      <c r="E63" s="68" t="s">
        <v>23</v>
      </c>
      <c r="F63" s="68" t="s">
        <v>35</v>
      </c>
      <c r="G63" s="68" t="s">
        <v>53</v>
      </c>
      <c r="H63" s="4"/>
      <c r="I63" s="35">
        <f t="shared" si="13"/>
        <v>266.7</v>
      </c>
      <c r="J63" s="35">
        <f t="shared" si="13"/>
        <v>178.7</v>
      </c>
      <c r="K63" s="35">
        <f t="shared" si="0"/>
        <v>67.004124484439444</v>
      </c>
      <c r="L63" s="31"/>
    </row>
    <row r="64" spans="1:12" ht="31.5">
      <c r="A64" s="74" t="s">
        <v>98</v>
      </c>
      <c r="B64" s="68" t="s">
        <v>17</v>
      </c>
      <c r="C64" s="68" t="s">
        <v>29</v>
      </c>
      <c r="D64" s="68" t="s">
        <v>46</v>
      </c>
      <c r="E64" s="68" t="s">
        <v>23</v>
      </c>
      <c r="F64" s="68" t="s">
        <v>35</v>
      </c>
      <c r="G64" s="68" t="s">
        <v>53</v>
      </c>
      <c r="H64" s="4" t="s">
        <v>100</v>
      </c>
      <c r="I64" s="35">
        <f t="shared" si="13"/>
        <v>266.7</v>
      </c>
      <c r="J64" s="35">
        <f t="shared" si="13"/>
        <v>178.7</v>
      </c>
      <c r="K64" s="35">
        <f t="shared" si="0"/>
        <v>67.004124484439444</v>
      </c>
    </row>
    <row r="65" spans="1:12" ht="31.5">
      <c r="A65" s="74" t="s">
        <v>99</v>
      </c>
      <c r="B65" s="68" t="s">
        <v>17</v>
      </c>
      <c r="C65" s="68" t="s">
        <v>29</v>
      </c>
      <c r="D65" s="68" t="s">
        <v>46</v>
      </c>
      <c r="E65" s="68" t="s">
        <v>23</v>
      </c>
      <c r="F65" s="68" t="s">
        <v>35</v>
      </c>
      <c r="G65" s="68" t="s">
        <v>53</v>
      </c>
      <c r="H65" s="4" t="s">
        <v>101</v>
      </c>
      <c r="I65" s="35">
        <f>'Прил 2'!J66</f>
        <v>266.7</v>
      </c>
      <c r="J65" s="35">
        <f>'Прил 2'!K66</f>
        <v>178.7</v>
      </c>
      <c r="K65" s="35">
        <f t="shared" si="0"/>
        <v>67.004124484439444</v>
      </c>
    </row>
    <row r="66" spans="1:12">
      <c r="A66" s="122" t="s">
        <v>20</v>
      </c>
      <c r="B66" s="80" t="s">
        <v>19</v>
      </c>
      <c r="C66" s="80"/>
      <c r="D66" s="80"/>
      <c r="E66" s="80"/>
      <c r="F66" s="80"/>
      <c r="G66" s="34"/>
      <c r="H66" s="34"/>
      <c r="I66" s="116">
        <f>I67+I73</f>
        <v>87.292999999999992</v>
      </c>
      <c r="J66" s="116">
        <f t="shared" ref="J66" si="15">J67+J73</f>
        <v>44.7</v>
      </c>
      <c r="K66" s="35">
        <f t="shared" si="0"/>
        <v>51.206855074290047</v>
      </c>
    </row>
    <row r="67" spans="1:12">
      <c r="A67" s="122" t="s">
        <v>54</v>
      </c>
      <c r="B67" s="80" t="s">
        <v>19</v>
      </c>
      <c r="C67" s="80" t="s">
        <v>27</v>
      </c>
      <c r="D67" s="80"/>
      <c r="E67" s="80"/>
      <c r="F67" s="80"/>
      <c r="G67" s="115"/>
      <c r="H67" s="115"/>
      <c r="I67" s="116">
        <f>I68</f>
        <v>34.4</v>
      </c>
      <c r="J67" s="116">
        <f t="shared" ref="J67:J69" si="16">J68</f>
        <v>0</v>
      </c>
      <c r="K67" s="35">
        <f t="shared" si="0"/>
        <v>0</v>
      </c>
    </row>
    <row r="68" spans="1:12" ht="47.25">
      <c r="A68" s="75" t="s">
        <v>155</v>
      </c>
      <c r="B68" s="4" t="s">
        <v>19</v>
      </c>
      <c r="C68" s="4" t="s">
        <v>27</v>
      </c>
      <c r="D68" s="4" t="s">
        <v>46</v>
      </c>
      <c r="E68" s="80"/>
      <c r="F68" s="80"/>
      <c r="G68" s="115"/>
      <c r="H68" s="115"/>
      <c r="I68" s="35">
        <f>I69</f>
        <v>34.4</v>
      </c>
      <c r="J68" s="35">
        <f t="shared" si="16"/>
        <v>0</v>
      </c>
      <c r="K68" s="35">
        <f t="shared" si="0"/>
        <v>0</v>
      </c>
      <c r="L68" s="29"/>
    </row>
    <row r="69" spans="1:12" ht="47.25">
      <c r="A69" s="75" t="s">
        <v>156</v>
      </c>
      <c r="B69" s="4" t="s">
        <v>19</v>
      </c>
      <c r="C69" s="4" t="s">
        <v>27</v>
      </c>
      <c r="D69" s="4" t="s">
        <v>46</v>
      </c>
      <c r="E69" s="4" t="s">
        <v>23</v>
      </c>
      <c r="F69" s="4"/>
      <c r="G69" s="34"/>
      <c r="H69" s="34"/>
      <c r="I69" s="35">
        <f>I70</f>
        <v>34.4</v>
      </c>
      <c r="J69" s="35">
        <f t="shared" si="16"/>
        <v>0</v>
      </c>
      <c r="K69" s="35">
        <f t="shared" si="0"/>
        <v>0</v>
      </c>
      <c r="L69" s="29"/>
    </row>
    <row r="70" spans="1:12" ht="84" customHeight="1">
      <c r="A70" s="98" t="s">
        <v>167</v>
      </c>
      <c r="B70" s="4" t="s">
        <v>19</v>
      </c>
      <c r="C70" s="4" t="s">
        <v>27</v>
      </c>
      <c r="D70" s="4">
        <v>89</v>
      </c>
      <c r="E70" s="4">
        <v>1</v>
      </c>
      <c r="F70" s="4" t="s">
        <v>35</v>
      </c>
      <c r="G70" s="4" t="s">
        <v>55</v>
      </c>
      <c r="H70" s="67"/>
      <c r="I70" s="35">
        <f>I71</f>
        <v>34.4</v>
      </c>
      <c r="J70" s="35">
        <f t="shared" ref="J70:J71" si="17">J71</f>
        <v>0</v>
      </c>
      <c r="K70" s="35">
        <f t="shared" si="0"/>
        <v>0</v>
      </c>
      <c r="L70" s="31"/>
    </row>
    <row r="71" spans="1:12" ht="31.5">
      <c r="A71" s="74" t="s">
        <v>98</v>
      </c>
      <c r="B71" s="4" t="s">
        <v>19</v>
      </c>
      <c r="C71" s="4" t="s">
        <v>27</v>
      </c>
      <c r="D71" s="4">
        <v>89</v>
      </c>
      <c r="E71" s="4">
        <v>1</v>
      </c>
      <c r="F71" s="4" t="s">
        <v>35</v>
      </c>
      <c r="G71" s="4" t="s">
        <v>55</v>
      </c>
      <c r="H71" s="67" t="s">
        <v>100</v>
      </c>
      <c r="I71" s="35">
        <f>I72</f>
        <v>34.4</v>
      </c>
      <c r="J71" s="35">
        <f t="shared" si="17"/>
        <v>0</v>
      </c>
      <c r="K71" s="35">
        <f t="shared" ref="K71:K92" si="18">J71/I71*100</f>
        <v>0</v>
      </c>
    </row>
    <row r="72" spans="1:12" ht="31.5">
      <c r="A72" s="74" t="s">
        <v>99</v>
      </c>
      <c r="B72" s="4" t="s">
        <v>19</v>
      </c>
      <c r="C72" s="4" t="s">
        <v>27</v>
      </c>
      <c r="D72" s="4">
        <v>89</v>
      </c>
      <c r="E72" s="4">
        <v>1</v>
      </c>
      <c r="F72" s="4" t="s">
        <v>35</v>
      </c>
      <c r="G72" s="4" t="s">
        <v>55</v>
      </c>
      <c r="H72" s="67" t="s">
        <v>101</v>
      </c>
      <c r="I72" s="35">
        <f>'Прил 2'!J73</f>
        <v>34.4</v>
      </c>
      <c r="J72" s="35">
        <f>'Прил 2'!K73</f>
        <v>0</v>
      </c>
      <c r="K72" s="35">
        <f t="shared" si="18"/>
        <v>0</v>
      </c>
    </row>
    <row r="73" spans="1:12">
      <c r="A73" s="122" t="s">
        <v>56</v>
      </c>
      <c r="B73" s="80" t="s">
        <v>19</v>
      </c>
      <c r="C73" s="80" t="s">
        <v>28</v>
      </c>
      <c r="D73" s="80"/>
      <c r="E73" s="80"/>
      <c r="F73" s="125"/>
      <c r="G73" s="115"/>
      <c r="H73" s="115"/>
      <c r="I73" s="116">
        <f>'Прил 3'!I74+'Прил 3'!I77</f>
        <v>52.892999999999994</v>
      </c>
      <c r="J73" s="116">
        <f>'Прил 3'!J74+'Прил 3'!J77</f>
        <v>44.7</v>
      </c>
      <c r="K73" s="35">
        <f t="shared" si="18"/>
        <v>84.510237649594472</v>
      </c>
    </row>
    <row r="74" spans="1:12">
      <c r="A74" s="74" t="s">
        <v>57</v>
      </c>
      <c r="B74" s="4" t="s">
        <v>19</v>
      </c>
      <c r="C74" s="4" t="s">
        <v>28</v>
      </c>
      <c r="D74" s="4" t="s">
        <v>46</v>
      </c>
      <c r="E74" s="4">
        <v>1</v>
      </c>
      <c r="F74" s="68" t="s">
        <v>35</v>
      </c>
      <c r="G74" s="99">
        <v>43010</v>
      </c>
      <c r="H74" s="34"/>
      <c r="I74" s="35">
        <f>I75</f>
        <v>20</v>
      </c>
      <c r="J74" s="35">
        <f t="shared" ref="J74:J75" si="19">J75</f>
        <v>14.2</v>
      </c>
      <c r="K74" s="35">
        <f t="shared" si="18"/>
        <v>71</v>
      </c>
    </row>
    <row r="75" spans="1:12" ht="31.5">
      <c r="A75" s="74" t="s">
        <v>98</v>
      </c>
      <c r="B75" s="4" t="s">
        <v>19</v>
      </c>
      <c r="C75" s="4" t="s">
        <v>28</v>
      </c>
      <c r="D75" s="4" t="s">
        <v>46</v>
      </c>
      <c r="E75" s="4">
        <v>1</v>
      </c>
      <c r="F75" s="68" t="s">
        <v>35</v>
      </c>
      <c r="G75" s="99">
        <v>43010</v>
      </c>
      <c r="H75" s="99">
        <v>200</v>
      </c>
      <c r="I75" s="35">
        <f>I76</f>
        <v>20</v>
      </c>
      <c r="J75" s="35">
        <f t="shared" si="19"/>
        <v>14.2</v>
      </c>
      <c r="K75" s="35">
        <f t="shared" si="18"/>
        <v>71</v>
      </c>
    </row>
    <row r="76" spans="1:12" ht="31.5">
      <c r="A76" s="74" t="s">
        <v>99</v>
      </c>
      <c r="B76" s="4" t="s">
        <v>19</v>
      </c>
      <c r="C76" s="4" t="s">
        <v>28</v>
      </c>
      <c r="D76" s="4" t="s">
        <v>46</v>
      </c>
      <c r="E76" s="4">
        <v>1</v>
      </c>
      <c r="F76" s="68" t="s">
        <v>35</v>
      </c>
      <c r="G76" s="99">
        <v>43010</v>
      </c>
      <c r="H76" s="99">
        <v>240</v>
      </c>
      <c r="I76" s="35">
        <f>'Прил 2'!J79</f>
        <v>20</v>
      </c>
      <c r="J76" s="35">
        <f>'Прил 2'!K79</f>
        <v>14.2</v>
      </c>
      <c r="K76" s="35">
        <f t="shared" si="18"/>
        <v>71</v>
      </c>
    </row>
    <row r="77" spans="1:12">
      <c r="A77" s="74" t="s">
        <v>132</v>
      </c>
      <c r="B77" s="4" t="s">
        <v>19</v>
      </c>
      <c r="C77" s="4" t="s">
        <v>28</v>
      </c>
      <c r="D77" s="4" t="s">
        <v>46</v>
      </c>
      <c r="E77" s="4">
        <v>1</v>
      </c>
      <c r="F77" s="68" t="s">
        <v>35</v>
      </c>
      <c r="G77" s="99">
        <v>43040</v>
      </c>
      <c r="H77" s="34"/>
      <c r="I77" s="35">
        <f>I78</f>
        <v>32.892999999999994</v>
      </c>
      <c r="J77" s="35">
        <f t="shared" ref="J77:J78" si="20">J78</f>
        <v>30.5</v>
      </c>
      <c r="K77" s="35">
        <f t="shared" si="18"/>
        <v>92.724895874502195</v>
      </c>
    </row>
    <row r="78" spans="1:12" ht="31.5">
      <c r="A78" s="74" t="s">
        <v>98</v>
      </c>
      <c r="B78" s="4" t="s">
        <v>19</v>
      </c>
      <c r="C78" s="4" t="s">
        <v>28</v>
      </c>
      <c r="D78" s="4" t="s">
        <v>46</v>
      </c>
      <c r="E78" s="4">
        <v>1</v>
      </c>
      <c r="F78" s="68" t="s">
        <v>35</v>
      </c>
      <c r="G78" s="99">
        <v>43040</v>
      </c>
      <c r="H78" s="99">
        <v>200</v>
      </c>
      <c r="I78" s="35">
        <f>I79</f>
        <v>32.892999999999994</v>
      </c>
      <c r="J78" s="35">
        <f t="shared" si="20"/>
        <v>30.5</v>
      </c>
      <c r="K78" s="35">
        <f t="shared" si="18"/>
        <v>92.724895874502195</v>
      </c>
    </row>
    <row r="79" spans="1:12" ht="31.5">
      <c r="A79" s="74" t="s">
        <v>99</v>
      </c>
      <c r="B79" s="4" t="s">
        <v>19</v>
      </c>
      <c r="C79" s="4" t="s">
        <v>28</v>
      </c>
      <c r="D79" s="4" t="s">
        <v>46</v>
      </c>
      <c r="E79" s="4">
        <v>1</v>
      </c>
      <c r="F79" s="68" t="s">
        <v>35</v>
      </c>
      <c r="G79" s="99">
        <v>43040</v>
      </c>
      <c r="H79" s="99">
        <v>240</v>
      </c>
      <c r="I79" s="35">
        <f>'Прил 2'!J82</f>
        <v>32.892999999999994</v>
      </c>
      <c r="J79" s="35">
        <f>'Прил 2'!K82</f>
        <v>30.5</v>
      </c>
      <c r="K79" s="35">
        <f t="shared" si="18"/>
        <v>92.724895874502195</v>
      </c>
    </row>
    <row r="80" spans="1:12">
      <c r="A80" s="122" t="s">
        <v>58</v>
      </c>
      <c r="B80" s="80" t="s">
        <v>30</v>
      </c>
      <c r="C80" s="80"/>
      <c r="D80" s="81"/>
      <c r="E80" s="80"/>
      <c r="F80" s="80"/>
      <c r="G80" s="80"/>
      <c r="H80" s="131"/>
      <c r="I80" s="116">
        <f t="shared" ref="I80:J85" si="21">I81</f>
        <v>78.599999999999994</v>
      </c>
      <c r="J80" s="116">
        <f t="shared" si="21"/>
        <v>78.5</v>
      </c>
      <c r="K80" s="35">
        <f t="shared" si="18"/>
        <v>99.872773536895693</v>
      </c>
    </row>
    <row r="81" spans="1:12">
      <c r="A81" s="136" t="s">
        <v>26</v>
      </c>
      <c r="B81" s="80" t="s">
        <v>30</v>
      </c>
      <c r="C81" s="80" t="s">
        <v>16</v>
      </c>
      <c r="D81" s="131"/>
      <c r="E81" s="80"/>
      <c r="F81" s="80"/>
      <c r="G81" s="80"/>
      <c r="H81" s="131"/>
      <c r="I81" s="116">
        <f>I82</f>
        <v>78.599999999999994</v>
      </c>
      <c r="J81" s="116">
        <f t="shared" si="21"/>
        <v>78.5</v>
      </c>
      <c r="K81" s="35">
        <f t="shared" si="18"/>
        <v>99.872773536895693</v>
      </c>
    </row>
    <row r="82" spans="1:12" ht="47.25">
      <c r="A82" s="75" t="s">
        <v>155</v>
      </c>
      <c r="B82" s="4" t="s">
        <v>30</v>
      </c>
      <c r="C82" s="4" t="s">
        <v>16</v>
      </c>
      <c r="D82" s="4">
        <v>89</v>
      </c>
      <c r="E82" s="4"/>
      <c r="F82" s="4"/>
      <c r="G82" s="4"/>
      <c r="H82" s="67"/>
      <c r="I82" s="35">
        <f>I83</f>
        <v>78.599999999999994</v>
      </c>
      <c r="J82" s="35">
        <f t="shared" si="21"/>
        <v>78.5</v>
      </c>
      <c r="K82" s="35">
        <f t="shared" si="18"/>
        <v>99.872773536895693</v>
      </c>
      <c r="L82" s="29"/>
    </row>
    <row r="83" spans="1:12" ht="47.25">
      <c r="A83" s="75" t="s">
        <v>156</v>
      </c>
      <c r="B83" s="4" t="s">
        <v>30</v>
      </c>
      <c r="C83" s="4" t="s">
        <v>16</v>
      </c>
      <c r="D83" s="4">
        <v>89</v>
      </c>
      <c r="E83" s="4">
        <v>1</v>
      </c>
      <c r="F83" s="4"/>
      <c r="G83" s="4"/>
      <c r="H83" s="67"/>
      <c r="I83" s="35">
        <f>I84</f>
        <v>78.599999999999994</v>
      </c>
      <c r="J83" s="35">
        <f t="shared" si="21"/>
        <v>78.5</v>
      </c>
      <c r="K83" s="35">
        <f t="shared" si="18"/>
        <v>99.872773536895693</v>
      </c>
      <c r="L83" s="29"/>
    </row>
    <row r="84" spans="1:12">
      <c r="A84" s="75" t="s">
        <v>93</v>
      </c>
      <c r="B84" s="137" t="s">
        <v>30</v>
      </c>
      <c r="C84" s="137" t="s">
        <v>16</v>
      </c>
      <c r="D84" s="104">
        <v>89</v>
      </c>
      <c r="E84" s="68">
        <v>1</v>
      </c>
      <c r="F84" s="68" t="s">
        <v>35</v>
      </c>
      <c r="G84" s="68" t="s">
        <v>60</v>
      </c>
      <c r="H84" s="104"/>
      <c r="I84" s="35">
        <f t="shared" si="21"/>
        <v>78.599999999999994</v>
      </c>
      <c r="J84" s="35">
        <f t="shared" si="21"/>
        <v>78.5</v>
      </c>
      <c r="K84" s="35">
        <f t="shared" si="18"/>
        <v>99.872773536895693</v>
      </c>
    </row>
    <row r="85" spans="1:12">
      <c r="A85" s="75" t="s">
        <v>94</v>
      </c>
      <c r="B85" s="137" t="s">
        <v>30</v>
      </c>
      <c r="C85" s="137" t="s">
        <v>16</v>
      </c>
      <c r="D85" s="104">
        <v>89</v>
      </c>
      <c r="E85" s="68">
        <v>1</v>
      </c>
      <c r="F85" s="68" t="s">
        <v>35</v>
      </c>
      <c r="G85" s="68" t="s">
        <v>60</v>
      </c>
      <c r="H85" s="104" t="s">
        <v>96</v>
      </c>
      <c r="I85" s="35">
        <f t="shared" si="21"/>
        <v>78.599999999999994</v>
      </c>
      <c r="J85" s="35">
        <f t="shared" si="21"/>
        <v>78.5</v>
      </c>
      <c r="K85" s="35">
        <f t="shared" si="18"/>
        <v>99.872773536895693</v>
      </c>
    </row>
    <row r="86" spans="1:12">
      <c r="A86" s="75" t="s">
        <v>95</v>
      </c>
      <c r="B86" s="137" t="s">
        <v>30</v>
      </c>
      <c r="C86" s="137" t="s">
        <v>16</v>
      </c>
      <c r="D86" s="104">
        <v>89</v>
      </c>
      <c r="E86" s="68">
        <v>1</v>
      </c>
      <c r="F86" s="68" t="s">
        <v>35</v>
      </c>
      <c r="G86" s="68" t="s">
        <v>60</v>
      </c>
      <c r="H86" s="104" t="s">
        <v>97</v>
      </c>
      <c r="I86" s="35">
        <f>'Прил 2'!J89</f>
        <v>78.599999999999994</v>
      </c>
      <c r="J86" s="35">
        <f>'Прил 2'!K89</f>
        <v>78.5</v>
      </c>
      <c r="K86" s="35">
        <f t="shared" si="18"/>
        <v>99.872773536895693</v>
      </c>
    </row>
    <row r="87" spans="1:12">
      <c r="A87" s="119" t="s">
        <v>18</v>
      </c>
      <c r="B87" s="138" t="s">
        <v>31</v>
      </c>
      <c r="C87" s="138"/>
      <c r="D87" s="129"/>
      <c r="E87" s="96"/>
      <c r="F87" s="96"/>
      <c r="G87" s="96"/>
      <c r="H87" s="129"/>
      <c r="I87" s="116">
        <f t="shared" ref="I87:J92" si="22">I88</f>
        <v>1</v>
      </c>
      <c r="J87" s="116">
        <f t="shared" si="22"/>
        <v>1</v>
      </c>
      <c r="K87" s="35">
        <f t="shared" si="18"/>
        <v>100</v>
      </c>
    </row>
    <row r="88" spans="1:12" ht="31.5">
      <c r="A88" s="119" t="s">
        <v>61</v>
      </c>
      <c r="B88" s="96">
        <v>13</v>
      </c>
      <c r="C88" s="96" t="s">
        <v>16</v>
      </c>
      <c r="D88" s="126"/>
      <c r="E88" s="96"/>
      <c r="F88" s="96"/>
      <c r="G88" s="96"/>
      <c r="H88" s="129"/>
      <c r="I88" s="116">
        <f t="shared" si="22"/>
        <v>1</v>
      </c>
      <c r="J88" s="116">
        <f t="shared" si="22"/>
        <v>1</v>
      </c>
      <c r="K88" s="35">
        <f t="shared" si="18"/>
        <v>100</v>
      </c>
    </row>
    <row r="89" spans="1:12" ht="47.25">
      <c r="A89" s="75" t="s">
        <v>155</v>
      </c>
      <c r="B89" s="68" t="s">
        <v>31</v>
      </c>
      <c r="C89" s="68" t="s">
        <v>16</v>
      </c>
      <c r="D89" s="4">
        <v>89</v>
      </c>
      <c r="E89" s="4">
        <v>0</v>
      </c>
      <c r="F89" s="68"/>
      <c r="G89" s="68"/>
      <c r="H89" s="104"/>
      <c r="I89" s="35">
        <f t="shared" si="22"/>
        <v>1</v>
      </c>
      <c r="J89" s="35">
        <f t="shared" si="22"/>
        <v>1</v>
      </c>
      <c r="K89" s="35">
        <f t="shared" si="18"/>
        <v>100</v>
      </c>
    </row>
    <row r="90" spans="1:12" ht="47.25">
      <c r="A90" s="75" t="s">
        <v>156</v>
      </c>
      <c r="B90" s="68" t="s">
        <v>31</v>
      </c>
      <c r="C90" s="68" t="s">
        <v>16</v>
      </c>
      <c r="D90" s="4">
        <v>89</v>
      </c>
      <c r="E90" s="4">
        <v>1</v>
      </c>
      <c r="F90" s="68"/>
      <c r="G90" s="68"/>
      <c r="H90" s="104"/>
      <c r="I90" s="35">
        <f t="shared" si="22"/>
        <v>1</v>
      </c>
      <c r="J90" s="35">
        <f t="shared" si="22"/>
        <v>1</v>
      </c>
      <c r="K90" s="35">
        <f t="shared" si="18"/>
        <v>100</v>
      </c>
    </row>
    <row r="91" spans="1:12">
      <c r="A91" s="74" t="s">
        <v>62</v>
      </c>
      <c r="B91" s="68">
        <v>13</v>
      </c>
      <c r="C91" s="68" t="s">
        <v>16</v>
      </c>
      <c r="D91" s="76">
        <v>89</v>
      </c>
      <c r="E91" s="68">
        <v>1</v>
      </c>
      <c r="F91" s="68" t="s">
        <v>35</v>
      </c>
      <c r="G91" s="68">
        <v>41240</v>
      </c>
      <c r="H91" s="104"/>
      <c r="I91" s="35">
        <f t="shared" si="22"/>
        <v>1</v>
      </c>
      <c r="J91" s="35">
        <f t="shared" si="22"/>
        <v>1</v>
      </c>
      <c r="K91" s="35">
        <f t="shared" si="18"/>
        <v>100</v>
      </c>
    </row>
    <row r="92" spans="1:12">
      <c r="A92" s="74" t="s">
        <v>91</v>
      </c>
      <c r="B92" s="68">
        <v>13</v>
      </c>
      <c r="C92" s="68" t="s">
        <v>16</v>
      </c>
      <c r="D92" s="76">
        <v>89</v>
      </c>
      <c r="E92" s="68">
        <v>1</v>
      </c>
      <c r="F92" s="68" t="s">
        <v>35</v>
      </c>
      <c r="G92" s="68" t="s">
        <v>67</v>
      </c>
      <c r="H92" s="104" t="s">
        <v>92</v>
      </c>
      <c r="I92" s="35">
        <f t="shared" si="22"/>
        <v>1</v>
      </c>
      <c r="J92" s="35">
        <f t="shared" si="22"/>
        <v>1</v>
      </c>
      <c r="K92" s="35">
        <f t="shared" si="18"/>
        <v>100</v>
      </c>
    </row>
    <row r="93" spans="1:12">
      <c r="A93" s="72" t="s">
        <v>63</v>
      </c>
      <c r="B93" s="68">
        <v>13</v>
      </c>
      <c r="C93" s="68" t="s">
        <v>16</v>
      </c>
      <c r="D93" s="76">
        <v>89</v>
      </c>
      <c r="E93" s="68">
        <v>1</v>
      </c>
      <c r="F93" s="68" t="s">
        <v>35</v>
      </c>
      <c r="G93" s="68">
        <v>41240</v>
      </c>
      <c r="H93" s="104">
        <v>730</v>
      </c>
      <c r="I93" s="35">
        <f>'Прил 2'!J96</f>
        <v>1</v>
      </c>
      <c r="J93" s="35">
        <f>'Прил 2'!K96</f>
        <v>1</v>
      </c>
      <c r="K93" s="35">
        <f>J93/I93*100</f>
        <v>100</v>
      </c>
    </row>
  </sheetData>
  <autoFilter ref="A6:K93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74 A77">
    <cfRule type="expression" dxfId="24" priority="29" stopIfTrue="1">
      <formula>$F74=""</formula>
    </cfRule>
    <cfRule type="expression" dxfId="23" priority="31" stopIfTrue="1">
      <formula>AND($G74="",$F74&lt;&gt;"")</formula>
    </cfRule>
  </conditionalFormatting>
  <conditionalFormatting sqref="A77">
    <cfRule type="expression" dxfId="22" priority="26" stopIfTrue="1">
      <formula>$F77=""</formula>
    </cfRule>
    <cfRule type="expression" dxfId="21" priority="28" stopIfTrue="1">
      <formula>AND($G77="",$F77&lt;&gt;"")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73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73">
    <cfRule type="expression" dxfId="10" priority="9" stopIfTrue="1">
      <formula>$C73=""</formula>
    </cfRule>
    <cfRule type="expression" dxfId="9" priority="10" stopIfTrue="1">
      <formula>$D73&lt;&gt;""</formula>
    </cfRule>
  </conditionalFormatting>
  <conditionalFormatting sqref="F73">
    <cfRule type="expression" dxfId="8" priority="5" stopIfTrue="1">
      <formula>$C73=""</formula>
    </cfRule>
    <cfRule type="expression" dxfId="7" priority="6" stopIfTrue="1">
      <formula>$D73&lt;&gt;""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2"/>
  <sheetViews>
    <sheetView view="pageBreakPreview" topLeftCell="A4" zoomScaleNormal="100" zoomScaleSheetLayoutView="100" workbookViewId="0">
      <selection activeCell="J22" sqref="J22:K22"/>
    </sheetView>
  </sheetViews>
  <sheetFormatPr defaultColWidth="9.140625" defaultRowHeight="15"/>
  <cols>
    <col min="1" max="1" width="54.85546875" style="40" customWidth="1"/>
    <col min="2" max="8" width="9.140625" style="12"/>
    <col min="9" max="9" width="9.140625" style="12" customWidth="1"/>
    <col min="10" max="10" width="11.85546875" style="12" customWidth="1"/>
    <col min="11" max="11" width="13.140625" style="12" customWidth="1"/>
    <col min="12" max="12" width="14" style="12" customWidth="1"/>
    <col min="13" max="53" width="9.140625" style="1"/>
    <col min="54" max="16384" width="9.140625" style="12"/>
  </cols>
  <sheetData>
    <row r="1" spans="1:53" ht="112.5" customHeight="1">
      <c r="A1" s="146"/>
      <c r="B1" s="147"/>
      <c r="C1" s="148"/>
      <c r="D1" s="148"/>
      <c r="E1" s="148"/>
      <c r="F1" s="148"/>
      <c r="G1" s="148"/>
      <c r="H1" s="148"/>
      <c r="I1" s="7"/>
      <c r="J1" s="198" t="s">
        <v>203</v>
      </c>
      <c r="K1" s="198"/>
      <c r="L1" s="198"/>
    </row>
    <row r="2" spans="1:53" ht="85.5" customHeight="1">
      <c r="A2" s="208" t="s">
        <v>204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9"/>
      <c r="N2" s="209"/>
      <c r="O2" s="209"/>
      <c r="P2" s="209"/>
      <c r="Q2" s="209"/>
      <c r="R2" s="209"/>
      <c r="S2" s="209"/>
      <c r="T2" s="209"/>
    </row>
    <row r="3" spans="1:53" ht="15.75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141"/>
      <c r="L3" s="108" t="s">
        <v>174</v>
      </c>
    </row>
    <row r="4" spans="1:53" ht="15.75">
      <c r="A4" s="206" t="s">
        <v>12</v>
      </c>
      <c r="B4" s="206" t="s">
        <v>176</v>
      </c>
      <c r="C4" s="206"/>
      <c r="D4" s="206"/>
      <c r="E4" s="206"/>
      <c r="F4" s="206" t="s">
        <v>14</v>
      </c>
      <c r="G4" s="206" t="s">
        <v>13</v>
      </c>
      <c r="H4" s="206" t="s">
        <v>175</v>
      </c>
      <c r="I4" s="206" t="s">
        <v>21</v>
      </c>
      <c r="J4" s="206" t="s">
        <v>64</v>
      </c>
      <c r="K4" s="206"/>
      <c r="L4" s="206"/>
    </row>
    <row r="5" spans="1:53" ht="35.25" customHeight="1">
      <c r="A5" s="206" t="s">
        <v>178</v>
      </c>
      <c r="B5" s="206" t="s">
        <v>178</v>
      </c>
      <c r="C5" s="206"/>
      <c r="D5" s="206"/>
      <c r="E5" s="206"/>
      <c r="F5" s="206" t="s">
        <v>178</v>
      </c>
      <c r="G5" s="206" t="s">
        <v>178</v>
      </c>
      <c r="H5" s="206" t="s">
        <v>178</v>
      </c>
      <c r="I5" s="206" t="s">
        <v>178</v>
      </c>
      <c r="J5" s="142" t="s">
        <v>197</v>
      </c>
      <c r="K5" s="142" t="s">
        <v>198</v>
      </c>
      <c r="L5" s="142" t="s">
        <v>196</v>
      </c>
    </row>
    <row r="6" spans="1:53" s="36" customFormat="1" ht="15.75">
      <c r="A6" s="87">
        <v>1</v>
      </c>
      <c r="B6" s="88">
        <v>2</v>
      </c>
      <c r="C6" s="88">
        <v>3</v>
      </c>
      <c r="D6" s="88">
        <v>4</v>
      </c>
      <c r="E6" s="89">
        <v>5</v>
      </c>
      <c r="F6" s="88">
        <v>6</v>
      </c>
      <c r="G6" s="90">
        <v>7</v>
      </c>
      <c r="H6" s="88">
        <v>8</v>
      </c>
      <c r="I6" s="88">
        <v>9</v>
      </c>
      <c r="J6" s="91" t="s">
        <v>30</v>
      </c>
      <c r="K6" s="91" t="s">
        <v>43</v>
      </c>
      <c r="L6" s="92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38" customFormat="1" ht="19.899999999999999" customHeight="1">
      <c r="A7" s="93" t="s">
        <v>22</v>
      </c>
      <c r="B7" s="94"/>
      <c r="C7" s="94"/>
      <c r="D7" s="94"/>
      <c r="E7" s="95"/>
      <c r="F7" s="96"/>
      <c r="G7" s="97"/>
      <c r="H7" s="94"/>
      <c r="I7" s="94"/>
      <c r="J7" s="151">
        <f>J8+J46</f>
        <v>1562.9</v>
      </c>
      <c r="K7" s="151">
        <f>K8+K46</f>
        <v>1383.8</v>
      </c>
      <c r="L7" s="35">
        <f>K7/J7*100</f>
        <v>88.540533623392406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</row>
    <row r="8" spans="1:53" ht="23.25" customHeight="1">
      <c r="A8" s="75" t="s">
        <v>133</v>
      </c>
      <c r="B8" s="70" t="s">
        <v>33</v>
      </c>
      <c r="C8" s="4"/>
      <c r="D8" s="68"/>
      <c r="E8" s="76"/>
      <c r="F8" s="68"/>
      <c r="G8" s="77"/>
      <c r="H8" s="78"/>
      <c r="I8" s="101"/>
      <c r="J8" s="35">
        <f>J9+J22</f>
        <v>1027.9070000000002</v>
      </c>
      <c r="K8" s="35">
        <f>K9+K22</f>
        <v>985.5</v>
      </c>
      <c r="L8" s="35">
        <f>K8/J8*100</f>
        <v>95.874432220035459</v>
      </c>
      <c r="M8" s="66"/>
      <c r="N8" s="66"/>
      <c r="O8" s="66"/>
    </row>
    <row r="9" spans="1:53" ht="15.75">
      <c r="A9" s="79" t="s">
        <v>128</v>
      </c>
      <c r="B9" s="70">
        <v>65</v>
      </c>
      <c r="C9" s="4">
        <v>1</v>
      </c>
      <c r="D9" s="80"/>
      <c r="E9" s="81"/>
      <c r="F9" s="80"/>
      <c r="G9" s="77"/>
      <c r="H9" s="78"/>
      <c r="I9" s="101"/>
      <c r="J9" s="35">
        <f>J10+J16</f>
        <v>456.6</v>
      </c>
      <c r="K9" s="35">
        <f>K10+K16</f>
        <v>455.8</v>
      </c>
      <c r="L9" s="35">
        <f t="shared" ref="L9:L72" si="0">K9/J9*100</f>
        <v>99.824791940429265</v>
      </c>
    </row>
    <row r="10" spans="1:53" ht="31.5">
      <c r="A10" s="79" t="s">
        <v>34</v>
      </c>
      <c r="B10" s="71" t="s">
        <v>33</v>
      </c>
      <c r="C10" s="68" t="s">
        <v>23</v>
      </c>
      <c r="D10" s="68" t="s">
        <v>35</v>
      </c>
      <c r="E10" s="76" t="s">
        <v>36</v>
      </c>
      <c r="F10" s="68"/>
      <c r="G10" s="71"/>
      <c r="H10" s="68"/>
      <c r="I10" s="68"/>
      <c r="J10" s="35">
        <f>J13</f>
        <v>377.1</v>
      </c>
      <c r="K10" s="35">
        <f>K13</f>
        <v>376.3</v>
      </c>
      <c r="L10" s="35">
        <f t="shared" si="0"/>
        <v>99.787854680456107</v>
      </c>
    </row>
    <row r="11" spans="1:53" ht="78.75">
      <c r="A11" s="82" t="s">
        <v>102</v>
      </c>
      <c r="B11" s="70">
        <v>65</v>
      </c>
      <c r="C11" s="4">
        <v>1</v>
      </c>
      <c r="D11" s="68" t="s">
        <v>35</v>
      </c>
      <c r="E11" s="69">
        <v>41150</v>
      </c>
      <c r="F11" s="68" t="s">
        <v>104</v>
      </c>
      <c r="G11" s="68"/>
      <c r="H11" s="68"/>
      <c r="I11" s="68"/>
      <c r="J11" s="35">
        <f>J12</f>
        <v>377.1</v>
      </c>
      <c r="K11" s="35">
        <f>K12</f>
        <v>376.3</v>
      </c>
      <c r="L11" s="35">
        <f t="shared" si="0"/>
        <v>99.787854680456107</v>
      </c>
    </row>
    <row r="12" spans="1:53" ht="31.5">
      <c r="A12" s="82" t="s">
        <v>103</v>
      </c>
      <c r="B12" s="70">
        <v>65</v>
      </c>
      <c r="C12" s="4">
        <v>1</v>
      </c>
      <c r="D12" s="68" t="s">
        <v>35</v>
      </c>
      <c r="E12" s="69">
        <v>41150</v>
      </c>
      <c r="F12" s="68" t="s">
        <v>105</v>
      </c>
      <c r="G12" s="68"/>
      <c r="H12" s="68"/>
      <c r="I12" s="68"/>
      <c r="J12" s="35">
        <f>J13</f>
        <v>377.1</v>
      </c>
      <c r="K12" s="35">
        <f>K13</f>
        <v>376.3</v>
      </c>
      <c r="L12" s="35">
        <f t="shared" si="0"/>
        <v>99.787854680456107</v>
      </c>
    </row>
    <row r="13" spans="1:53" ht="15.75">
      <c r="A13" s="79" t="s">
        <v>15</v>
      </c>
      <c r="B13" s="70">
        <v>65</v>
      </c>
      <c r="C13" s="4">
        <v>1</v>
      </c>
      <c r="D13" s="68" t="s">
        <v>35</v>
      </c>
      <c r="E13" s="69">
        <v>41150</v>
      </c>
      <c r="F13" s="4" t="s">
        <v>105</v>
      </c>
      <c r="G13" s="83" t="s">
        <v>16</v>
      </c>
      <c r="H13" s="84"/>
      <c r="I13" s="68"/>
      <c r="J13" s="35">
        <f>J14</f>
        <v>377.1</v>
      </c>
      <c r="K13" s="35">
        <f>K14</f>
        <v>376.3</v>
      </c>
      <c r="L13" s="35">
        <f t="shared" si="0"/>
        <v>99.787854680456107</v>
      </c>
    </row>
    <row r="14" spans="1:53" ht="47.25">
      <c r="A14" s="79" t="s">
        <v>32</v>
      </c>
      <c r="B14" s="70">
        <v>65</v>
      </c>
      <c r="C14" s="4">
        <v>1</v>
      </c>
      <c r="D14" s="68" t="s">
        <v>35</v>
      </c>
      <c r="E14" s="69">
        <v>41150</v>
      </c>
      <c r="F14" s="4" t="s">
        <v>105</v>
      </c>
      <c r="G14" s="85" t="s">
        <v>16</v>
      </c>
      <c r="H14" s="86" t="s">
        <v>27</v>
      </c>
      <c r="I14" s="68"/>
      <c r="J14" s="35">
        <f>J15</f>
        <v>377.1</v>
      </c>
      <c r="K14" s="35">
        <f t="shared" ref="K13:K14" si="1">K15</f>
        <v>376.3</v>
      </c>
      <c r="L14" s="35">
        <f t="shared" si="0"/>
        <v>99.787854680456107</v>
      </c>
    </row>
    <row r="15" spans="1:53" ht="47.25">
      <c r="A15" s="149" t="s">
        <v>149</v>
      </c>
      <c r="B15" s="70">
        <v>65</v>
      </c>
      <c r="C15" s="4">
        <v>1</v>
      </c>
      <c r="D15" s="68" t="s">
        <v>35</v>
      </c>
      <c r="E15" s="69" t="s">
        <v>36</v>
      </c>
      <c r="F15" s="4" t="s">
        <v>105</v>
      </c>
      <c r="G15" s="85" t="s">
        <v>16</v>
      </c>
      <c r="H15" s="86" t="s">
        <v>27</v>
      </c>
      <c r="I15" s="68">
        <v>910</v>
      </c>
      <c r="J15" s="35">
        <f>'Прил 2'!J15</f>
        <v>377.1</v>
      </c>
      <c r="K15" s="35">
        <f>'Прил 2'!K15</f>
        <v>376.3</v>
      </c>
      <c r="L15" s="35">
        <f t="shared" si="0"/>
        <v>99.787854680456107</v>
      </c>
    </row>
    <row r="16" spans="1:53" ht="63">
      <c r="A16" s="5" t="s">
        <v>193</v>
      </c>
      <c r="B16" s="67" t="s">
        <v>33</v>
      </c>
      <c r="C16" s="4" t="s">
        <v>23</v>
      </c>
      <c r="D16" s="68" t="s">
        <v>35</v>
      </c>
      <c r="E16" s="69" t="s">
        <v>194</v>
      </c>
      <c r="F16" s="4"/>
      <c r="G16" s="4"/>
      <c r="H16" s="4"/>
      <c r="I16" s="68"/>
      <c r="J16" s="35">
        <f>J17</f>
        <v>79.5</v>
      </c>
      <c r="K16" s="35">
        <f>K17</f>
        <v>79.5</v>
      </c>
      <c r="L16" s="35">
        <f t="shared" si="0"/>
        <v>100</v>
      </c>
    </row>
    <row r="17" spans="1:12" ht="78.75">
      <c r="A17" s="176" t="s">
        <v>102</v>
      </c>
      <c r="B17" s="67" t="s">
        <v>33</v>
      </c>
      <c r="C17" s="4" t="s">
        <v>23</v>
      </c>
      <c r="D17" s="68" t="s">
        <v>35</v>
      </c>
      <c r="E17" s="69" t="s">
        <v>194</v>
      </c>
      <c r="F17" s="4" t="s">
        <v>104</v>
      </c>
      <c r="G17" s="4"/>
      <c r="H17" s="4"/>
      <c r="I17" s="68"/>
      <c r="J17" s="35">
        <f>J18</f>
        <v>79.5</v>
      </c>
      <c r="K17" s="35">
        <f>K18</f>
        <v>79.5</v>
      </c>
      <c r="L17" s="35">
        <f t="shared" si="0"/>
        <v>100</v>
      </c>
    </row>
    <row r="18" spans="1:12" ht="31.5">
      <c r="A18" s="176" t="s">
        <v>103</v>
      </c>
      <c r="B18" s="67" t="s">
        <v>33</v>
      </c>
      <c r="C18" s="4" t="s">
        <v>23</v>
      </c>
      <c r="D18" s="68" t="s">
        <v>35</v>
      </c>
      <c r="E18" s="69" t="s">
        <v>194</v>
      </c>
      <c r="F18" s="4" t="s">
        <v>105</v>
      </c>
      <c r="G18" s="4"/>
      <c r="H18" s="4"/>
      <c r="I18" s="68"/>
      <c r="J18" s="35">
        <f>J19</f>
        <v>79.5</v>
      </c>
      <c r="K18" s="35">
        <f>K19</f>
        <v>79.5</v>
      </c>
      <c r="L18" s="35">
        <f t="shared" si="0"/>
        <v>100</v>
      </c>
    </row>
    <row r="19" spans="1:12" ht="15.75">
      <c r="A19" s="183" t="s">
        <v>15</v>
      </c>
      <c r="B19" s="67" t="s">
        <v>33</v>
      </c>
      <c r="C19" s="4" t="s">
        <v>23</v>
      </c>
      <c r="D19" s="68" t="s">
        <v>35</v>
      </c>
      <c r="E19" s="69" t="s">
        <v>194</v>
      </c>
      <c r="F19" s="4" t="s">
        <v>105</v>
      </c>
      <c r="G19" s="4" t="s">
        <v>16</v>
      </c>
      <c r="H19" s="4"/>
      <c r="I19" s="68"/>
      <c r="J19" s="35">
        <f>J20</f>
        <v>79.5</v>
      </c>
      <c r="K19" s="35">
        <f>K20</f>
        <v>79.5</v>
      </c>
      <c r="L19" s="35">
        <f t="shared" si="0"/>
        <v>100</v>
      </c>
    </row>
    <row r="20" spans="1:12" ht="47.25">
      <c r="A20" s="183" t="s">
        <v>32</v>
      </c>
      <c r="B20" s="67" t="s">
        <v>33</v>
      </c>
      <c r="C20" s="4" t="s">
        <v>23</v>
      </c>
      <c r="D20" s="68" t="s">
        <v>35</v>
      </c>
      <c r="E20" s="69" t="s">
        <v>194</v>
      </c>
      <c r="F20" s="4" t="s">
        <v>105</v>
      </c>
      <c r="G20" s="4" t="s">
        <v>16</v>
      </c>
      <c r="H20" s="4" t="s">
        <v>27</v>
      </c>
      <c r="I20" s="68"/>
      <c r="J20" s="35">
        <f>J21</f>
        <v>79.5</v>
      </c>
      <c r="K20" s="35">
        <f>K21</f>
        <v>79.5</v>
      </c>
      <c r="L20" s="35">
        <f t="shared" si="0"/>
        <v>100</v>
      </c>
    </row>
    <row r="21" spans="1:12" ht="47.25">
      <c r="A21" s="149" t="s">
        <v>149</v>
      </c>
      <c r="B21" s="70">
        <v>65</v>
      </c>
      <c r="C21" s="4">
        <v>1</v>
      </c>
      <c r="D21" s="68" t="s">
        <v>35</v>
      </c>
      <c r="E21" s="69" t="s">
        <v>194</v>
      </c>
      <c r="F21" s="4" t="s">
        <v>105</v>
      </c>
      <c r="G21" s="85" t="s">
        <v>16</v>
      </c>
      <c r="H21" s="86" t="s">
        <v>27</v>
      </c>
      <c r="I21" s="68">
        <v>910</v>
      </c>
      <c r="J21" s="35">
        <f>'Прил 2'!J18</f>
        <v>79.5</v>
      </c>
      <c r="K21" s="35">
        <f>'Прил 2'!K18</f>
        <v>79.5</v>
      </c>
      <c r="L21" s="35">
        <f t="shared" si="0"/>
        <v>100</v>
      </c>
    </row>
    <row r="22" spans="1:12" ht="31.5">
      <c r="A22" s="79" t="s">
        <v>131</v>
      </c>
      <c r="B22" s="67" t="s">
        <v>33</v>
      </c>
      <c r="C22" s="4" t="s">
        <v>24</v>
      </c>
      <c r="D22" s="68"/>
      <c r="E22" s="69"/>
      <c r="F22" s="4"/>
      <c r="G22" s="70"/>
      <c r="H22" s="4"/>
      <c r="I22" s="68"/>
      <c r="J22" s="35">
        <f>J23+J29+J40</f>
        <v>571.30700000000002</v>
      </c>
      <c r="K22" s="35">
        <f>K23+K29+K40</f>
        <v>529.70000000000005</v>
      </c>
      <c r="L22" s="35">
        <f t="shared" si="0"/>
        <v>92.717225589744217</v>
      </c>
    </row>
    <row r="23" spans="1:12" ht="30.75" customHeight="1">
      <c r="A23" s="79" t="s">
        <v>37</v>
      </c>
      <c r="B23" s="67" t="s">
        <v>33</v>
      </c>
      <c r="C23" s="4" t="s">
        <v>24</v>
      </c>
      <c r="D23" s="68" t="s">
        <v>35</v>
      </c>
      <c r="E23" s="69" t="s">
        <v>38</v>
      </c>
      <c r="F23" s="4"/>
      <c r="G23" s="70"/>
      <c r="H23" s="4"/>
      <c r="I23" s="71"/>
      <c r="J23" s="35">
        <f>J24</f>
        <v>313.89000000000004</v>
      </c>
      <c r="K23" s="35">
        <f>K26</f>
        <v>312.10000000000002</v>
      </c>
      <c r="L23" s="35">
        <f t="shared" si="0"/>
        <v>99.429736531906073</v>
      </c>
    </row>
    <row r="24" spans="1:12" ht="84" customHeight="1">
      <c r="A24" s="82" t="s">
        <v>102</v>
      </c>
      <c r="B24" s="67" t="s">
        <v>33</v>
      </c>
      <c r="C24" s="4" t="s">
        <v>24</v>
      </c>
      <c r="D24" s="68" t="s">
        <v>35</v>
      </c>
      <c r="E24" s="69" t="s">
        <v>38</v>
      </c>
      <c r="F24" s="4" t="s">
        <v>104</v>
      </c>
      <c r="G24" s="70"/>
      <c r="H24" s="4"/>
      <c r="I24" s="71"/>
      <c r="J24" s="35">
        <f>J25</f>
        <v>313.89000000000004</v>
      </c>
      <c r="K24" s="35">
        <f t="shared" ref="K24" si="2">K25</f>
        <v>312.10000000000002</v>
      </c>
      <c r="L24" s="35">
        <f t="shared" si="0"/>
        <v>99.429736531906073</v>
      </c>
    </row>
    <row r="25" spans="1:12" ht="30.75" customHeight="1">
      <c r="A25" s="82" t="s">
        <v>103</v>
      </c>
      <c r="B25" s="67" t="s">
        <v>33</v>
      </c>
      <c r="C25" s="4" t="s">
        <v>24</v>
      </c>
      <c r="D25" s="68" t="s">
        <v>35</v>
      </c>
      <c r="E25" s="69" t="s">
        <v>38</v>
      </c>
      <c r="F25" s="4" t="s">
        <v>105</v>
      </c>
      <c r="G25" s="70"/>
      <c r="H25" s="4"/>
      <c r="I25" s="71"/>
      <c r="J25" s="35">
        <f>J26</f>
        <v>313.89000000000004</v>
      </c>
      <c r="K25" s="35">
        <f t="shared" ref="K25" si="3">K26</f>
        <v>312.10000000000002</v>
      </c>
      <c r="L25" s="35">
        <f t="shared" si="0"/>
        <v>99.429736531906073</v>
      </c>
    </row>
    <row r="26" spans="1:12" ht="15.75">
      <c r="A26" s="79" t="s">
        <v>15</v>
      </c>
      <c r="B26" s="67" t="s">
        <v>33</v>
      </c>
      <c r="C26" s="4" t="s">
        <v>24</v>
      </c>
      <c r="D26" s="68" t="s">
        <v>35</v>
      </c>
      <c r="E26" s="69" t="s">
        <v>38</v>
      </c>
      <c r="F26" s="4" t="s">
        <v>105</v>
      </c>
      <c r="G26" s="70" t="s">
        <v>16</v>
      </c>
      <c r="H26" s="4"/>
      <c r="I26" s="71"/>
      <c r="J26" s="35">
        <f>J27</f>
        <v>313.89000000000004</v>
      </c>
      <c r="K26" s="35">
        <f t="shared" ref="K26:K27" si="4">K27</f>
        <v>312.10000000000002</v>
      </c>
      <c r="L26" s="35">
        <f t="shared" si="0"/>
        <v>99.429736531906073</v>
      </c>
    </row>
    <row r="27" spans="1:12" ht="63" customHeight="1">
      <c r="A27" s="79" t="s">
        <v>65</v>
      </c>
      <c r="B27" s="67" t="s">
        <v>33</v>
      </c>
      <c r="C27" s="68" t="s">
        <v>24</v>
      </c>
      <c r="D27" s="68" t="s">
        <v>35</v>
      </c>
      <c r="E27" s="76">
        <v>41110</v>
      </c>
      <c r="F27" s="68" t="s">
        <v>105</v>
      </c>
      <c r="G27" s="71" t="s">
        <v>16</v>
      </c>
      <c r="H27" s="68" t="s">
        <v>17</v>
      </c>
      <c r="I27" s="71"/>
      <c r="J27" s="35">
        <f>J28</f>
        <v>313.89000000000004</v>
      </c>
      <c r="K27" s="35">
        <f t="shared" si="4"/>
        <v>312.10000000000002</v>
      </c>
      <c r="L27" s="35">
        <f t="shared" si="0"/>
        <v>99.429736531906073</v>
      </c>
    </row>
    <row r="28" spans="1:12" ht="47.25">
      <c r="A28" s="149" t="s">
        <v>149</v>
      </c>
      <c r="B28" s="67" t="s">
        <v>33</v>
      </c>
      <c r="C28" s="68" t="s">
        <v>24</v>
      </c>
      <c r="D28" s="68" t="s">
        <v>35</v>
      </c>
      <c r="E28" s="76" t="s">
        <v>38</v>
      </c>
      <c r="F28" s="68" t="s">
        <v>105</v>
      </c>
      <c r="G28" s="70" t="s">
        <v>16</v>
      </c>
      <c r="H28" s="4" t="s">
        <v>17</v>
      </c>
      <c r="I28" s="68">
        <v>910</v>
      </c>
      <c r="J28" s="35">
        <f>'Прил 2'!J24</f>
        <v>313.89000000000004</v>
      </c>
      <c r="K28" s="35">
        <f>'Прил 2'!K24</f>
        <v>312.10000000000002</v>
      </c>
      <c r="L28" s="35">
        <f t="shared" si="0"/>
        <v>99.429736531906073</v>
      </c>
    </row>
    <row r="29" spans="1:12" ht="31.5">
      <c r="A29" s="74" t="s">
        <v>161</v>
      </c>
      <c r="B29" s="67" t="s">
        <v>33</v>
      </c>
      <c r="C29" s="68" t="s">
        <v>24</v>
      </c>
      <c r="D29" s="68" t="s">
        <v>35</v>
      </c>
      <c r="E29" s="76" t="s">
        <v>39</v>
      </c>
      <c r="F29" s="68"/>
      <c r="G29" s="70"/>
      <c r="H29" s="4"/>
      <c r="I29" s="71"/>
      <c r="J29" s="35">
        <f>J30+J35</f>
        <v>165.20000000000002</v>
      </c>
      <c r="K29" s="35">
        <f t="shared" ref="K29" si="5">K30+K35</f>
        <v>125.5</v>
      </c>
      <c r="L29" s="35">
        <f t="shared" si="0"/>
        <v>75.968523002421293</v>
      </c>
    </row>
    <row r="30" spans="1:12" ht="47.25">
      <c r="A30" s="74" t="s">
        <v>99</v>
      </c>
      <c r="B30" s="67" t="s">
        <v>33</v>
      </c>
      <c r="C30" s="68" t="s">
        <v>24</v>
      </c>
      <c r="D30" s="68" t="s">
        <v>35</v>
      </c>
      <c r="E30" s="76" t="s">
        <v>39</v>
      </c>
      <c r="F30" s="68" t="s">
        <v>100</v>
      </c>
      <c r="G30" s="70"/>
      <c r="H30" s="4"/>
      <c r="I30" s="71"/>
      <c r="J30" s="35">
        <f>J31</f>
        <v>137.60000000000002</v>
      </c>
      <c r="K30" s="35">
        <f t="shared" ref="K30:K33" si="6">K31</f>
        <v>105</v>
      </c>
      <c r="L30" s="35">
        <f t="shared" si="0"/>
        <v>76.308139534883708</v>
      </c>
    </row>
    <row r="31" spans="1:12" ht="15.75">
      <c r="A31" s="74" t="s">
        <v>40</v>
      </c>
      <c r="B31" s="67" t="s">
        <v>33</v>
      </c>
      <c r="C31" s="68" t="s">
        <v>24</v>
      </c>
      <c r="D31" s="68" t="s">
        <v>35</v>
      </c>
      <c r="E31" s="76" t="s">
        <v>39</v>
      </c>
      <c r="F31" s="68" t="s">
        <v>101</v>
      </c>
      <c r="G31" s="70"/>
      <c r="H31" s="4"/>
      <c r="I31" s="71"/>
      <c r="J31" s="35">
        <f>J32</f>
        <v>137.60000000000002</v>
      </c>
      <c r="K31" s="35">
        <f t="shared" si="6"/>
        <v>105</v>
      </c>
      <c r="L31" s="35">
        <f t="shared" si="0"/>
        <v>76.308139534883708</v>
      </c>
    </row>
    <row r="32" spans="1:12" ht="15.75">
      <c r="A32" s="79" t="s">
        <v>15</v>
      </c>
      <c r="B32" s="67" t="s">
        <v>33</v>
      </c>
      <c r="C32" s="68" t="s">
        <v>24</v>
      </c>
      <c r="D32" s="68" t="s">
        <v>35</v>
      </c>
      <c r="E32" s="76" t="s">
        <v>39</v>
      </c>
      <c r="F32" s="68" t="s">
        <v>101</v>
      </c>
      <c r="G32" s="70" t="s">
        <v>16</v>
      </c>
      <c r="H32" s="4"/>
      <c r="I32" s="71"/>
      <c r="J32" s="35">
        <f>J33</f>
        <v>137.60000000000002</v>
      </c>
      <c r="K32" s="35">
        <f t="shared" si="6"/>
        <v>105</v>
      </c>
      <c r="L32" s="35">
        <f t="shared" si="0"/>
        <v>76.308139534883708</v>
      </c>
    </row>
    <row r="33" spans="1:12" ht="63">
      <c r="A33" s="79" t="s">
        <v>65</v>
      </c>
      <c r="B33" s="67" t="s">
        <v>33</v>
      </c>
      <c r="C33" s="68" t="s">
        <v>24</v>
      </c>
      <c r="D33" s="68" t="s">
        <v>35</v>
      </c>
      <c r="E33" s="76" t="s">
        <v>39</v>
      </c>
      <c r="F33" s="68" t="s">
        <v>101</v>
      </c>
      <c r="G33" s="70" t="s">
        <v>16</v>
      </c>
      <c r="H33" s="4" t="s">
        <v>17</v>
      </c>
      <c r="I33" s="71"/>
      <c r="J33" s="35">
        <f>J34</f>
        <v>137.60000000000002</v>
      </c>
      <c r="K33" s="35">
        <f t="shared" si="6"/>
        <v>105</v>
      </c>
      <c r="L33" s="35">
        <f t="shared" si="0"/>
        <v>76.308139534883708</v>
      </c>
    </row>
    <row r="34" spans="1:12" ht="47.25">
      <c r="A34" s="149" t="s">
        <v>149</v>
      </c>
      <c r="B34" s="67" t="s">
        <v>33</v>
      </c>
      <c r="C34" s="68" t="s">
        <v>24</v>
      </c>
      <c r="D34" s="68" t="s">
        <v>35</v>
      </c>
      <c r="E34" s="76" t="s">
        <v>39</v>
      </c>
      <c r="F34" s="68" t="s">
        <v>101</v>
      </c>
      <c r="G34" s="70" t="s">
        <v>16</v>
      </c>
      <c r="H34" s="4" t="s">
        <v>17</v>
      </c>
      <c r="I34" s="71">
        <v>910</v>
      </c>
      <c r="J34" s="35">
        <f>'Прил 2'!J27</f>
        <v>137.60000000000002</v>
      </c>
      <c r="K34" s="35">
        <f>'Прил 2'!K27</f>
        <v>105</v>
      </c>
      <c r="L34" s="35">
        <f t="shared" si="0"/>
        <v>76.308139534883708</v>
      </c>
    </row>
    <row r="35" spans="1:12" ht="31.5">
      <c r="A35" s="74" t="s">
        <v>98</v>
      </c>
      <c r="B35" s="67" t="s">
        <v>33</v>
      </c>
      <c r="C35" s="68" t="s">
        <v>24</v>
      </c>
      <c r="D35" s="68" t="s">
        <v>35</v>
      </c>
      <c r="E35" s="76" t="s">
        <v>39</v>
      </c>
      <c r="F35" s="68" t="s">
        <v>107</v>
      </c>
      <c r="G35" s="70"/>
      <c r="H35" s="4"/>
      <c r="I35" s="71"/>
      <c r="J35" s="35">
        <f>J36</f>
        <v>27.6</v>
      </c>
      <c r="K35" s="35">
        <f t="shared" ref="K35:K38" si="7">K36</f>
        <v>20.5</v>
      </c>
      <c r="L35" s="35">
        <f t="shared" si="0"/>
        <v>74.275362318840578</v>
      </c>
    </row>
    <row r="36" spans="1:12" ht="47.25">
      <c r="A36" s="74" t="s">
        <v>99</v>
      </c>
      <c r="B36" s="67" t="s">
        <v>33</v>
      </c>
      <c r="C36" s="68" t="s">
        <v>24</v>
      </c>
      <c r="D36" s="68" t="s">
        <v>35</v>
      </c>
      <c r="E36" s="76" t="s">
        <v>39</v>
      </c>
      <c r="F36" s="68" t="s">
        <v>109</v>
      </c>
      <c r="G36" s="70"/>
      <c r="H36" s="4"/>
      <c r="I36" s="71"/>
      <c r="J36" s="35">
        <f>J37</f>
        <v>27.6</v>
      </c>
      <c r="K36" s="35">
        <f t="shared" si="7"/>
        <v>20.5</v>
      </c>
      <c r="L36" s="35">
        <f t="shared" si="0"/>
        <v>74.275362318840578</v>
      </c>
    </row>
    <row r="37" spans="1:12" ht="15.75">
      <c r="A37" s="79" t="s">
        <v>15</v>
      </c>
      <c r="B37" s="67" t="s">
        <v>33</v>
      </c>
      <c r="C37" s="68" t="s">
        <v>24</v>
      </c>
      <c r="D37" s="68" t="s">
        <v>35</v>
      </c>
      <c r="E37" s="76" t="s">
        <v>39</v>
      </c>
      <c r="F37" s="68" t="s">
        <v>109</v>
      </c>
      <c r="G37" s="70" t="s">
        <v>16</v>
      </c>
      <c r="H37" s="4"/>
      <c r="I37" s="71"/>
      <c r="J37" s="35">
        <f>J38</f>
        <v>27.6</v>
      </c>
      <c r="K37" s="35">
        <f t="shared" si="7"/>
        <v>20.5</v>
      </c>
      <c r="L37" s="35">
        <f t="shared" si="0"/>
        <v>74.275362318840578</v>
      </c>
    </row>
    <row r="38" spans="1:12" ht="69.75" customHeight="1">
      <c r="A38" s="79" t="s">
        <v>65</v>
      </c>
      <c r="B38" s="67" t="s">
        <v>33</v>
      </c>
      <c r="C38" s="68" t="s">
        <v>24</v>
      </c>
      <c r="D38" s="68" t="s">
        <v>35</v>
      </c>
      <c r="E38" s="76" t="s">
        <v>39</v>
      </c>
      <c r="F38" s="68" t="s">
        <v>109</v>
      </c>
      <c r="G38" s="70" t="s">
        <v>16</v>
      </c>
      <c r="H38" s="4" t="s">
        <v>17</v>
      </c>
      <c r="I38" s="71"/>
      <c r="J38" s="35">
        <f>J39</f>
        <v>27.6</v>
      </c>
      <c r="K38" s="35">
        <f t="shared" si="7"/>
        <v>20.5</v>
      </c>
      <c r="L38" s="35">
        <f t="shared" si="0"/>
        <v>74.275362318840578</v>
      </c>
    </row>
    <row r="39" spans="1:12" ht="47.25">
      <c r="A39" s="149" t="s">
        <v>149</v>
      </c>
      <c r="B39" s="67" t="s">
        <v>33</v>
      </c>
      <c r="C39" s="68" t="s">
        <v>24</v>
      </c>
      <c r="D39" s="68" t="s">
        <v>35</v>
      </c>
      <c r="E39" s="76" t="s">
        <v>39</v>
      </c>
      <c r="F39" s="68" t="s">
        <v>109</v>
      </c>
      <c r="G39" s="70" t="s">
        <v>16</v>
      </c>
      <c r="H39" s="4" t="s">
        <v>17</v>
      </c>
      <c r="I39" s="71">
        <v>910</v>
      </c>
      <c r="J39" s="35">
        <f>'Прил 2'!J28</f>
        <v>27.6</v>
      </c>
      <c r="K39" s="35">
        <f>'Прил 2'!K28</f>
        <v>20.5</v>
      </c>
      <c r="L39" s="35">
        <f t="shared" si="0"/>
        <v>74.275362318840578</v>
      </c>
    </row>
    <row r="40" spans="1:12" ht="63">
      <c r="A40" s="5" t="s">
        <v>193</v>
      </c>
      <c r="B40" s="184" t="s">
        <v>33</v>
      </c>
      <c r="C40" s="174" t="s">
        <v>24</v>
      </c>
      <c r="D40" s="68" t="s">
        <v>35</v>
      </c>
      <c r="E40" s="76" t="s">
        <v>194</v>
      </c>
      <c r="F40" s="68"/>
      <c r="G40" s="70"/>
      <c r="H40" s="4"/>
      <c r="I40" s="71"/>
      <c r="J40" s="35">
        <f>J41</f>
        <v>92.217000000000013</v>
      </c>
      <c r="K40" s="35">
        <f t="shared" ref="K40:K44" si="8">K41</f>
        <v>92.1</v>
      </c>
      <c r="L40" s="35">
        <f t="shared" si="0"/>
        <v>99.873125345652085</v>
      </c>
    </row>
    <row r="41" spans="1:12" ht="78.75">
      <c r="A41" s="176" t="s">
        <v>102</v>
      </c>
      <c r="B41" s="184" t="s">
        <v>33</v>
      </c>
      <c r="C41" s="174" t="s">
        <v>24</v>
      </c>
      <c r="D41" s="68" t="s">
        <v>35</v>
      </c>
      <c r="E41" s="76" t="s">
        <v>194</v>
      </c>
      <c r="F41" s="68" t="s">
        <v>104</v>
      </c>
      <c r="G41" s="70"/>
      <c r="H41" s="4"/>
      <c r="I41" s="71"/>
      <c r="J41" s="35">
        <f>J42</f>
        <v>92.217000000000013</v>
      </c>
      <c r="K41" s="35">
        <f t="shared" si="8"/>
        <v>92.1</v>
      </c>
      <c r="L41" s="35">
        <f t="shared" si="0"/>
        <v>99.873125345652085</v>
      </c>
    </row>
    <row r="42" spans="1:12" ht="31.5">
      <c r="A42" s="176" t="s">
        <v>103</v>
      </c>
      <c r="B42" s="184" t="s">
        <v>33</v>
      </c>
      <c r="C42" s="174" t="s">
        <v>24</v>
      </c>
      <c r="D42" s="68" t="s">
        <v>35</v>
      </c>
      <c r="E42" s="76" t="s">
        <v>194</v>
      </c>
      <c r="F42" s="68" t="s">
        <v>105</v>
      </c>
      <c r="G42" s="70"/>
      <c r="H42" s="4"/>
      <c r="I42" s="71"/>
      <c r="J42" s="35">
        <f>J43</f>
        <v>92.217000000000013</v>
      </c>
      <c r="K42" s="35">
        <f t="shared" si="8"/>
        <v>92.1</v>
      </c>
      <c r="L42" s="35">
        <f t="shared" si="0"/>
        <v>99.873125345652085</v>
      </c>
    </row>
    <row r="43" spans="1:12" ht="15.75">
      <c r="A43" s="183" t="s">
        <v>15</v>
      </c>
      <c r="B43" s="184" t="s">
        <v>33</v>
      </c>
      <c r="C43" s="174" t="s">
        <v>24</v>
      </c>
      <c r="D43" s="68" t="s">
        <v>35</v>
      </c>
      <c r="E43" s="76" t="s">
        <v>194</v>
      </c>
      <c r="F43" s="68" t="s">
        <v>105</v>
      </c>
      <c r="G43" s="70" t="s">
        <v>16</v>
      </c>
      <c r="H43" s="4"/>
      <c r="I43" s="71"/>
      <c r="J43" s="35">
        <f>J44</f>
        <v>92.217000000000013</v>
      </c>
      <c r="K43" s="35">
        <f t="shared" si="8"/>
        <v>92.1</v>
      </c>
      <c r="L43" s="35">
        <f t="shared" si="0"/>
        <v>99.873125345652085</v>
      </c>
    </row>
    <row r="44" spans="1:12" ht="63">
      <c r="A44" s="183" t="s">
        <v>65</v>
      </c>
      <c r="B44" s="184" t="s">
        <v>33</v>
      </c>
      <c r="C44" s="174" t="s">
        <v>24</v>
      </c>
      <c r="D44" s="68" t="s">
        <v>35</v>
      </c>
      <c r="E44" s="76" t="s">
        <v>194</v>
      </c>
      <c r="F44" s="68" t="s">
        <v>105</v>
      </c>
      <c r="G44" s="70" t="s">
        <v>16</v>
      </c>
      <c r="H44" s="4" t="s">
        <v>17</v>
      </c>
      <c r="I44" s="71"/>
      <c r="J44" s="35">
        <f>J45</f>
        <v>92.217000000000013</v>
      </c>
      <c r="K44" s="35">
        <f t="shared" si="8"/>
        <v>92.1</v>
      </c>
      <c r="L44" s="35">
        <f t="shared" si="0"/>
        <v>99.873125345652085</v>
      </c>
    </row>
    <row r="45" spans="1:12" ht="47.25">
      <c r="A45" s="149" t="s">
        <v>149</v>
      </c>
      <c r="B45" s="67" t="s">
        <v>33</v>
      </c>
      <c r="C45" s="68" t="s">
        <v>24</v>
      </c>
      <c r="D45" s="68" t="s">
        <v>35</v>
      </c>
      <c r="E45" s="76" t="s">
        <v>194</v>
      </c>
      <c r="F45" s="68" t="s">
        <v>105</v>
      </c>
      <c r="G45" s="70" t="s">
        <v>16</v>
      </c>
      <c r="H45" s="4" t="s">
        <v>17</v>
      </c>
      <c r="I45" s="71">
        <v>910</v>
      </c>
      <c r="J45" s="35">
        <f>'Прил 2'!J32</f>
        <v>92.217000000000013</v>
      </c>
      <c r="K45" s="35">
        <f>'Прил 2'!K32</f>
        <v>92.1</v>
      </c>
      <c r="L45" s="35">
        <f t="shared" si="0"/>
        <v>99.873125345652085</v>
      </c>
    </row>
    <row r="46" spans="1:12" ht="63">
      <c r="A46" s="75" t="s">
        <v>155</v>
      </c>
      <c r="B46" s="102">
        <v>89</v>
      </c>
      <c r="C46" s="101"/>
      <c r="D46" s="68"/>
      <c r="E46" s="76"/>
      <c r="F46" s="68"/>
      <c r="G46" s="71"/>
      <c r="H46" s="68"/>
      <c r="I46" s="71"/>
      <c r="J46" s="35">
        <f>J47</f>
        <v>534.99299999999994</v>
      </c>
      <c r="K46" s="35">
        <f t="shared" ref="K46" si="9">K47</f>
        <v>398.3</v>
      </c>
      <c r="L46" s="35">
        <f t="shared" si="0"/>
        <v>74.449572237393767</v>
      </c>
    </row>
    <row r="47" spans="1:12" ht="70.900000000000006" customHeight="1">
      <c r="A47" s="75" t="s">
        <v>156</v>
      </c>
      <c r="B47" s="102">
        <v>89</v>
      </c>
      <c r="C47" s="101" t="s">
        <v>23</v>
      </c>
      <c r="D47" s="68"/>
      <c r="E47" s="76"/>
      <c r="F47" s="68"/>
      <c r="G47" s="71"/>
      <c r="H47" s="68"/>
      <c r="I47" s="71"/>
      <c r="J47" s="35">
        <f>J53+J59+J65+J89+J95+J101+J112+J77+J83+J106+J66</f>
        <v>534.99299999999994</v>
      </c>
      <c r="K47" s="35">
        <f>K53+K59+K65+K89+K95+K101+K112+K77+K83+K106</f>
        <v>398.3</v>
      </c>
      <c r="L47" s="35">
        <f t="shared" si="0"/>
        <v>74.449572237393767</v>
      </c>
    </row>
    <row r="48" spans="1:12" ht="15.75">
      <c r="A48" s="79" t="s">
        <v>59</v>
      </c>
      <c r="B48" s="104">
        <v>89</v>
      </c>
      <c r="C48" s="68">
        <v>1</v>
      </c>
      <c r="D48" s="68" t="s">
        <v>35</v>
      </c>
      <c r="E48" s="76" t="s">
        <v>60</v>
      </c>
      <c r="F48" s="68"/>
      <c r="G48" s="71"/>
      <c r="H48" s="68"/>
      <c r="I48" s="68"/>
      <c r="J48" s="35">
        <f>J51</f>
        <v>78.599999999999994</v>
      </c>
      <c r="K48" s="35">
        <f>K51</f>
        <v>78.5</v>
      </c>
      <c r="L48" s="35">
        <f t="shared" si="0"/>
        <v>99.872773536895693</v>
      </c>
    </row>
    <row r="49" spans="1:53" ht="31.5">
      <c r="A49" s="75" t="s">
        <v>94</v>
      </c>
      <c r="B49" s="104">
        <v>89</v>
      </c>
      <c r="C49" s="68">
        <v>1</v>
      </c>
      <c r="D49" s="68" t="s">
        <v>35</v>
      </c>
      <c r="E49" s="76" t="s">
        <v>60</v>
      </c>
      <c r="F49" s="68" t="s">
        <v>96</v>
      </c>
      <c r="G49" s="71"/>
      <c r="H49" s="68"/>
      <c r="I49" s="68"/>
      <c r="J49" s="35">
        <f>J50</f>
        <v>78.599999999999994</v>
      </c>
      <c r="K49" s="35">
        <f t="shared" ref="K49" si="10">K50</f>
        <v>78.5</v>
      </c>
      <c r="L49" s="35">
        <f t="shared" si="0"/>
        <v>99.872773536895693</v>
      </c>
    </row>
    <row r="50" spans="1:53" ht="31.5">
      <c r="A50" s="75" t="s">
        <v>95</v>
      </c>
      <c r="B50" s="104">
        <v>89</v>
      </c>
      <c r="C50" s="68">
        <v>1</v>
      </c>
      <c r="D50" s="68" t="s">
        <v>35</v>
      </c>
      <c r="E50" s="76" t="s">
        <v>60</v>
      </c>
      <c r="F50" s="68" t="s">
        <v>97</v>
      </c>
      <c r="G50" s="71"/>
      <c r="H50" s="68"/>
      <c r="I50" s="68"/>
      <c r="J50" s="35">
        <f>J51</f>
        <v>78.599999999999994</v>
      </c>
      <c r="K50" s="35">
        <f t="shared" ref="K50" si="11">K51</f>
        <v>78.5</v>
      </c>
      <c r="L50" s="35">
        <f t="shared" si="0"/>
        <v>99.872773536895693</v>
      </c>
    </row>
    <row r="51" spans="1:53" ht="15.75">
      <c r="A51" s="79" t="s">
        <v>58</v>
      </c>
      <c r="B51" s="104">
        <v>89</v>
      </c>
      <c r="C51" s="68">
        <v>1</v>
      </c>
      <c r="D51" s="68" t="s">
        <v>35</v>
      </c>
      <c r="E51" s="76" t="s">
        <v>60</v>
      </c>
      <c r="F51" s="68" t="s">
        <v>97</v>
      </c>
      <c r="G51" s="71" t="s">
        <v>30</v>
      </c>
      <c r="H51" s="68"/>
      <c r="I51" s="68"/>
      <c r="J51" s="35">
        <f>J52</f>
        <v>78.599999999999994</v>
      </c>
      <c r="K51" s="35">
        <f t="shared" ref="K51:K52" si="12">K52</f>
        <v>78.5</v>
      </c>
      <c r="L51" s="35">
        <f t="shared" si="0"/>
        <v>99.872773536895693</v>
      </c>
    </row>
    <row r="52" spans="1:53" ht="15.75">
      <c r="A52" s="79" t="s">
        <v>26</v>
      </c>
      <c r="B52" s="104">
        <v>89</v>
      </c>
      <c r="C52" s="68">
        <v>1</v>
      </c>
      <c r="D52" s="68" t="s">
        <v>35</v>
      </c>
      <c r="E52" s="76" t="s">
        <v>60</v>
      </c>
      <c r="F52" s="68" t="s">
        <v>97</v>
      </c>
      <c r="G52" s="71" t="s">
        <v>30</v>
      </c>
      <c r="H52" s="68" t="s">
        <v>16</v>
      </c>
      <c r="I52" s="68"/>
      <c r="J52" s="35">
        <f>J53</f>
        <v>78.599999999999994</v>
      </c>
      <c r="K52" s="35">
        <f t="shared" si="12"/>
        <v>78.5</v>
      </c>
      <c r="L52" s="35">
        <f t="shared" si="0"/>
        <v>99.872773536895693</v>
      </c>
    </row>
    <row r="53" spans="1:53" ht="52.15" customHeight="1">
      <c r="A53" s="149" t="s">
        <v>149</v>
      </c>
      <c r="B53" s="104">
        <v>89</v>
      </c>
      <c r="C53" s="68">
        <v>1</v>
      </c>
      <c r="D53" s="68" t="s">
        <v>35</v>
      </c>
      <c r="E53" s="76" t="s">
        <v>60</v>
      </c>
      <c r="F53" s="68" t="s">
        <v>97</v>
      </c>
      <c r="G53" s="71" t="s">
        <v>30</v>
      </c>
      <c r="H53" s="68" t="s">
        <v>16</v>
      </c>
      <c r="I53" s="68">
        <v>910</v>
      </c>
      <c r="J53" s="35">
        <f>'Прил 2'!J89</f>
        <v>78.599999999999994</v>
      </c>
      <c r="K53" s="35">
        <f>'Прил 2'!K89</f>
        <v>78.5</v>
      </c>
      <c r="L53" s="35">
        <f t="shared" si="0"/>
        <v>99.872773536895693</v>
      </c>
    </row>
    <row r="54" spans="1:53" ht="52.9" customHeight="1">
      <c r="A54" s="74" t="s">
        <v>157</v>
      </c>
      <c r="B54" s="67">
        <v>89</v>
      </c>
      <c r="C54" s="68" t="s">
        <v>23</v>
      </c>
      <c r="D54" s="68" t="s">
        <v>35</v>
      </c>
      <c r="E54" s="76" t="s">
        <v>44</v>
      </c>
      <c r="F54" s="68"/>
      <c r="G54" s="71"/>
      <c r="H54" s="68"/>
      <c r="I54" s="71"/>
      <c r="J54" s="35">
        <f>J57</f>
        <v>1</v>
      </c>
      <c r="K54" s="35">
        <f>K57</f>
        <v>0</v>
      </c>
      <c r="L54" s="35">
        <f t="shared" si="0"/>
        <v>0</v>
      </c>
    </row>
    <row r="55" spans="1:53" s="26" customFormat="1" ht="21.6" customHeight="1">
      <c r="A55" s="72" t="s">
        <v>106</v>
      </c>
      <c r="B55" s="67" t="s">
        <v>46</v>
      </c>
      <c r="C55" s="68" t="s">
        <v>23</v>
      </c>
      <c r="D55" s="68" t="s">
        <v>35</v>
      </c>
      <c r="E55" s="76" t="s">
        <v>44</v>
      </c>
      <c r="F55" s="68" t="s">
        <v>107</v>
      </c>
      <c r="G55" s="71"/>
      <c r="H55" s="68"/>
      <c r="I55" s="71"/>
      <c r="J55" s="35">
        <f>J56</f>
        <v>1</v>
      </c>
      <c r="K55" s="35">
        <f t="shared" ref="K55" si="13">K56</f>
        <v>0</v>
      </c>
      <c r="L55" s="35">
        <f t="shared" si="0"/>
        <v>0</v>
      </c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s="26" customFormat="1" ht="22.15" customHeight="1">
      <c r="A56" s="74" t="s">
        <v>45</v>
      </c>
      <c r="B56" s="67" t="s">
        <v>46</v>
      </c>
      <c r="C56" s="68" t="s">
        <v>23</v>
      </c>
      <c r="D56" s="68" t="s">
        <v>35</v>
      </c>
      <c r="E56" s="76" t="s">
        <v>44</v>
      </c>
      <c r="F56" s="68" t="s">
        <v>47</v>
      </c>
      <c r="G56" s="71"/>
      <c r="H56" s="68"/>
      <c r="I56" s="71"/>
      <c r="J56" s="35">
        <f>J57</f>
        <v>1</v>
      </c>
      <c r="K56" s="35">
        <f t="shared" ref="K56" si="14">K57</f>
        <v>0</v>
      </c>
      <c r="L56" s="35">
        <f t="shared" si="0"/>
        <v>0</v>
      </c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</row>
    <row r="57" spans="1:53" ht="15.75">
      <c r="A57" s="79" t="s">
        <v>15</v>
      </c>
      <c r="B57" s="67" t="s">
        <v>46</v>
      </c>
      <c r="C57" s="68" t="s">
        <v>23</v>
      </c>
      <c r="D57" s="68" t="s">
        <v>35</v>
      </c>
      <c r="E57" s="76" t="s">
        <v>44</v>
      </c>
      <c r="F57" s="68" t="s">
        <v>47</v>
      </c>
      <c r="G57" s="71" t="s">
        <v>16</v>
      </c>
      <c r="H57" s="68"/>
      <c r="I57" s="71"/>
      <c r="J57" s="35">
        <f>J58</f>
        <v>1</v>
      </c>
      <c r="K57" s="35">
        <f t="shared" ref="K57:K58" si="15">K58</f>
        <v>0</v>
      </c>
      <c r="L57" s="35">
        <f t="shared" si="0"/>
        <v>0</v>
      </c>
    </row>
    <row r="58" spans="1:53" ht="15.75">
      <c r="A58" s="79" t="s">
        <v>66</v>
      </c>
      <c r="B58" s="67" t="s">
        <v>46</v>
      </c>
      <c r="C58" s="68" t="s">
        <v>23</v>
      </c>
      <c r="D58" s="68" t="s">
        <v>35</v>
      </c>
      <c r="E58" s="76" t="s">
        <v>44</v>
      </c>
      <c r="F58" s="68" t="s">
        <v>47</v>
      </c>
      <c r="G58" s="71" t="s">
        <v>16</v>
      </c>
      <c r="H58" s="68" t="s">
        <v>43</v>
      </c>
      <c r="I58" s="68"/>
      <c r="J58" s="35">
        <f>J59</f>
        <v>1</v>
      </c>
      <c r="K58" s="35">
        <f t="shared" si="15"/>
        <v>0</v>
      </c>
      <c r="L58" s="35">
        <f t="shared" si="0"/>
        <v>0</v>
      </c>
    </row>
    <row r="59" spans="1:53" ht="47.25">
      <c r="A59" s="149" t="s">
        <v>149</v>
      </c>
      <c r="B59" s="102">
        <v>89</v>
      </c>
      <c r="C59" s="101" t="s">
        <v>23</v>
      </c>
      <c r="D59" s="68" t="s">
        <v>35</v>
      </c>
      <c r="E59" s="76" t="s">
        <v>44</v>
      </c>
      <c r="F59" s="68" t="s">
        <v>47</v>
      </c>
      <c r="G59" s="71" t="s">
        <v>16</v>
      </c>
      <c r="H59" s="68" t="s">
        <v>43</v>
      </c>
      <c r="I59" s="99">
        <v>910</v>
      </c>
      <c r="J59" s="35">
        <f>'Прил 2'!J43</f>
        <v>1</v>
      </c>
      <c r="K59" s="35">
        <f>'Прил 2'!K43</f>
        <v>0</v>
      </c>
      <c r="L59" s="35">
        <f t="shared" si="0"/>
        <v>0</v>
      </c>
    </row>
    <row r="60" spans="1:53" ht="15.75">
      <c r="A60" s="79" t="s">
        <v>62</v>
      </c>
      <c r="B60" s="104">
        <v>89</v>
      </c>
      <c r="C60" s="68">
        <v>1</v>
      </c>
      <c r="D60" s="68" t="s">
        <v>35</v>
      </c>
      <c r="E60" s="76">
        <v>41240</v>
      </c>
      <c r="F60" s="68"/>
      <c r="G60" s="71"/>
      <c r="H60" s="68"/>
      <c r="I60" s="68"/>
      <c r="J60" s="35">
        <f>J63</f>
        <v>1</v>
      </c>
      <c r="K60" s="35">
        <f>K63</f>
        <v>1</v>
      </c>
      <c r="L60" s="35">
        <f t="shared" si="0"/>
        <v>100</v>
      </c>
    </row>
    <row r="61" spans="1:53" ht="31.5">
      <c r="A61" s="74" t="s">
        <v>91</v>
      </c>
      <c r="B61" s="104">
        <v>89</v>
      </c>
      <c r="C61" s="68">
        <v>1</v>
      </c>
      <c r="D61" s="68" t="s">
        <v>35</v>
      </c>
      <c r="E61" s="76" t="s">
        <v>67</v>
      </c>
      <c r="F61" s="68" t="s">
        <v>92</v>
      </c>
      <c r="G61" s="71"/>
      <c r="H61" s="68"/>
      <c r="I61" s="68"/>
      <c r="J61" s="35">
        <f>J62</f>
        <v>1</v>
      </c>
      <c r="K61" s="35">
        <f t="shared" ref="K61" si="16">K62</f>
        <v>1</v>
      </c>
      <c r="L61" s="35">
        <f t="shared" si="0"/>
        <v>100</v>
      </c>
    </row>
    <row r="62" spans="1:53" ht="15.75">
      <c r="A62" s="72" t="s">
        <v>63</v>
      </c>
      <c r="B62" s="104">
        <v>89</v>
      </c>
      <c r="C62" s="68">
        <v>1</v>
      </c>
      <c r="D62" s="68" t="s">
        <v>35</v>
      </c>
      <c r="E62" s="76" t="s">
        <v>67</v>
      </c>
      <c r="F62" s="68" t="s">
        <v>148</v>
      </c>
      <c r="G62" s="71"/>
      <c r="H62" s="68"/>
      <c r="I62" s="68"/>
      <c r="J62" s="35">
        <f>J63</f>
        <v>1</v>
      </c>
      <c r="K62" s="35">
        <f t="shared" ref="K62" si="17">K63</f>
        <v>1</v>
      </c>
      <c r="L62" s="35">
        <f t="shared" si="0"/>
        <v>100</v>
      </c>
    </row>
    <row r="63" spans="1:53" ht="31.5">
      <c r="A63" s="79" t="s">
        <v>18</v>
      </c>
      <c r="B63" s="104">
        <v>89</v>
      </c>
      <c r="C63" s="68">
        <v>1</v>
      </c>
      <c r="D63" s="68" t="s">
        <v>35</v>
      </c>
      <c r="E63" s="76" t="s">
        <v>67</v>
      </c>
      <c r="F63" s="68" t="s">
        <v>148</v>
      </c>
      <c r="G63" s="71" t="s">
        <v>31</v>
      </c>
      <c r="H63" s="68"/>
      <c r="I63" s="68"/>
      <c r="J63" s="35">
        <f>J64</f>
        <v>1</v>
      </c>
      <c r="K63" s="35">
        <f t="shared" ref="K63:K64" si="18">K64</f>
        <v>1</v>
      </c>
      <c r="L63" s="35">
        <f t="shared" si="0"/>
        <v>100</v>
      </c>
    </row>
    <row r="64" spans="1:53" ht="31.5">
      <c r="A64" s="79" t="s">
        <v>61</v>
      </c>
      <c r="B64" s="104">
        <v>89</v>
      </c>
      <c r="C64" s="68">
        <v>1</v>
      </c>
      <c r="D64" s="68" t="s">
        <v>35</v>
      </c>
      <c r="E64" s="76" t="s">
        <v>67</v>
      </c>
      <c r="F64" s="68" t="s">
        <v>148</v>
      </c>
      <c r="G64" s="71" t="s">
        <v>31</v>
      </c>
      <c r="H64" s="68" t="s">
        <v>16</v>
      </c>
      <c r="I64" s="68"/>
      <c r="J64" s="35">
        <f>J65</f>
        <v>1</v>
      </c>
      <c r="K64" s="35">
        <f t="shared" si="18"/>
        <v>1</v>
      </c>
      <c r="L64" s="35">
        <f t="shared" si="0"/>
        <v>100</v>
      </c>
    </row>
    <row r="65" spans="1:12" ht="47.25">
      <c r="A65" s="149" t="s">
        <v>149</v>
      </c>
      <c r="B65" s="71">
        <v>89</v>
      </c>
      <c r="C65" s="68">
        <v>1</v>
      </c>
      <c r="D65" s="68" t="s">
        <v>35</v>
      </c>
      <c r="E65" s="76" t="s">
        <v>67</v>
      </c>
      <c r="F65" s="68" t="s">
        <v>148</v>
      </c>
      <c r="G65" s="71" t="s">
        <v>31</v>
      </c>
      <c r="H65" s="68" t="s">
        <v>16</v>
      </c>
      <c r="I65" s="68">
        <v>910</v>
      </c>
      <c r="J65" s="35">
        <f>'Прил 2'!J96</f>
        <v>1</v>
      </c>
      <c r="K65" s="35">
        <f>'Прил 2'!K96</f>
        <v>1</v>
      </c>
      <c r="L65" s="35">
        <f t="shared" si="0"/>
        <v>100</v>
      </c>
    </row>
    <row r="66" spans="1:12" ht="31.5">
      <c r="A66" s="74" t="s">
        <v>187</v>
      </c>
      <c r="B66" s="111" t="s">
        <v>46</v>
      </c>
      <c r="C66" s="4" t="s">
        <v>23</v>
      </c>
      <c r="D66" s="4" t="s">
        <v>35</v>
      </c>
      <c r="E66" s="4" t="s">
        <v>188</v>
      </c>
      <c r="F66" s="4"/>
      <c r="G66" s="68"/>
      <c r="H66" s="68"/>
      <c r="I66" s="68"/>
      <c r="J66" s="35">
        <f>J67</f>
        <v>5</v>
      </c>
      <c r="K66" s="35">
        <f t="shared" ref="K66:K70" si="19">K67</f>
        <v>0</v>
      </c>
      <c r="L66" s="35">
        <f t="shared" si="0"/>
        <v>0</v>
      </c>
    </row>
    <row r="67" spans="1:12" ht="31.5">
      <c r="A67" s="74" t="s">
        <v>98</v>
      </c>
      <c r="B67" s="111" t="s">
        <v>46</v>
      </c>
      <c r="C67" s="4" t="s">
        <v>23</v>
      </c>
      <c r="D67" s="4" t="s">
        <v>35</v>
      </c>
      <c r="E67" s="4" t="s">
        <v>188</v>
      </c>
      <c r="F67" s="4" t="s">
        <v>100</v>
      </c>
      <c r="G67" s="68"/>
      <c r="H67" s="68"/>
      <c r="I67" s="68"/>
      <c r="J67" s="35">
        <f>J68</f>
        <v>5</v>
      </c>
      <c r="K67" s="35">
        <f t="shared" si="19"/>
        <v>0</v>
      </c>
      <c r="L67" s="35">
        <f t="shared" si="0"/>
        <v>0</v>
      </c>
    </row>
    <row r="68" spans="1:12" ht="47.25">
      <c r="A68" s="74" t="s">
        <v>99</v>
      </c>
      <c r="B68" s="111" t="s">
        <v>46</v>
      </c>
      <c r="C68" s="4" t="s">
        <v>23</v>
      </c>
      <c r="D68" s="4" t="s">
        <v>35</v>
      </c>
      <c r="E68" s="4" t="s">
        <v>188</v>
      </c>
      <c r="F68" s="4" t="s">
        <v>101</v>
      </c>
      <c r="G68" s="68"/>
      <c r="H68" s="68"/>
      <c r="I68" s="68"/>
      <c r="J68" s="35">
        <f>J69</f>
        <v>5</v>
      </c>
      <c r="K68" s="35">
        <f t="shared" si="19"/>
        <v>0</v>
      </c>
      <c r="L68" s="35">
        <f t="shared" si="0"/>
        <v>0</v>
      </c>
    </row>
    <row r="69" spans="1:12" ht="31.5">
      <c r="A69" s="149" t="s">
        <v>185</v>
      </c>
      <c r="B69" s="111" t="s">
        <v>46</v>
      </c>
      <c r="C69" s="4" t="s">
        <v>23</v>
      </c>
      <c r="D69" s="4" t="s">
        <v>35</v>
      </c>
      <c r="E69" s="4" t="s">
        <v>188</v>
      </c>
      <c r="F69" s="4" t="s">
        <v>101</v>
      </c>
      <c r="G69" s="71" t="s">
        <v>28</v>
      </c>
      <c r="H69" s="68"/>
      <c r="I69" s="68"/>
      <c r="J69" s="35">
        <f>J70</f>
        <v>5</v>
      </c>
      <c r="K69" s="35">
        <f t="shared" si="19"/>
        <v>0</v>
      </c>
      <c r="L69" s="35">
        <f t="shared" si="0"/>
        <v>0</v>
      </c>
    </row>
    <row r="70" spans="1:12" ht="47.25">
      <c r="A70" s="149" t="s">
        <v>186</v>
      </c>
      <c r="B70" s="111" t="s">
        <v>46</v>
      </c>
      <c r="C70" s="4" t="s">
        <v>23</v>
      </c>
      <c r="D70" s="4" t="s">
        <v>35</v>
      </c>
      <c r="E70" s="4" t="s">
        <v>188</v>
      </c>
      <c r="F70" s="4" t="s">
        <v>101</v>
      </c>
      <c r="G70" s="71" t="s">
        <v>28</v>
      </c>
      <c r="H70" s="68" t="s">
        <v>30</v>
      </c>
      <c r="I70" s="68"/>
      <c r="J70" s="35">
        <f>J71</f>
        <v>5</v>
      </c>
      <c r="K70" s="35">
        <f t="shared" si="19"/>
        <v>0</v>
      </c>
      <c r="L70" s="35">
        <f t="shared" si="0"/>
        <v>0</v>
      </c>
    </row>
    <row r="71" spans="1:12" ht="47.25">
      <c r="A71" s="149" t="s">
        <v>149</v>
      </c>
      <c r="B71" s="166">
        <v>89</v>
      </c>
      <c r="C71" s="68" t="s">
        <v>23</v>
      </c>
      <c r="D71" s="68" t="s">
        <v>35</v>
      </c>
      <c r="E71" s="4" t="s">
        <v>188</v>
      </c>
      <c r="F71" s="68" t="s">
        <v>101</v>
      </c>
      <c r="G71" s="68" t="s">
        <v>28</v>
      </c>
      <c r="H71" s="68" t="s">
        <v>30</v>
      </c>
      <c r="I71" s="68" t="s">
        <v>162</v>
      </c>
      <c r="J71" s="35">
        <f>'Прил 2'!J59</f>
        <v>5</v>
      </c>
      <c r="K71" s="35">
        <f>'Прил 2'!K59</f>
        <v>0</v>
      </c>
      <c r="L71" s="35">
        <f t="shared" si="0"/>
        <v>0</v>
      </c>
    </row>
    <row r="72" spans="1:12" ht="15.75">
      <c r="A72" s="74" t="s">
        <v>57</v>
      </c>
      <c r="B72" s="4" t="s">
        <v>46</v>
      </c>
      <c r="C72" s="99">
        <v>0</v>
      </c>
      <c r="D72" s="68" t="s">
        <v>35</v>
      </c>
      <c r="E72" s="103">
        <v>43010</v>
      </c>
      <c r="F72" s="99"/>
      <c r="G72" s="150"/>
      <c r="H72" s="101"/>
      <c r="I72" s="101"/>
      <c r="J72" s="35">
        <f>J75</f>
        <v>20</v>
      </c>
      <c r="K72" s="35">
        <f>K75</f>
        <v>14.2</v>
      </c>
      <c r="L72" s="35">
        <f t="shared" si="0"/>
        <v>71</v>
      </c>
    </row>
    <row r="73" spans="1:12" ht="31.5" customHeight="1">
      <c r="A73" s="74" t="s">
        <v>99</v>
      </c>
      <c r="B73" s="4" t="s">
        <v>46</v>
      </c>
      <c r="C73" s="99">
        <v>0</v>
      </c>
      <c r="D73" s="68" t="s">
        <v>35</v>
      </c>
      <c r="E73" s="103">
        <v>43010</v>
      </c>
      <c r="F73" s="99">
        <v>200</v>
      </c>
      <c r="G73" s="150"/>
      <c r="H73" s="101"/>
      <c r="I73" s="101"/>
      <c r="J73" s="35">
        <f>J74</f>
        <v>20</v>
      </c>
      <c r="K73" s="35">
        <f t="shared" ref="K73" si="20">K74</f>
        <v>14.2</v>
      </c>
      <c r="L73" s="35">
        <f t="shared" ref="L73:L112" si="21">K73/J73*100</f>
        <v>71</v>
      </c>
    </row>
    <row r="74" spans="1:12" ht="15.75">
      <c r="A74" s="74" t="s">
        <v>40</v>
      </c>
      <c r="B74" s="4" t="s">
        <v>46</v>
      </c>
      <c r="C74" s="99">
        <v>0</v>
      </c>
      <c r="D74" s="68" t="s">
        <v>35</v>
      </c>
      <c r="E74" s="103">
        <v>43010</v>
      </c>
      <c r="F74" s="99">
        <v>240</v>
      </c>
      <c r="G74" s="150"/>
      <c r="H74" s="101"/>
      <c r="I74" s="101"/>
      <c r="J74" s="35">
        <f>J75</f>
        <v>20</v>
      </c>
      <c r="K74" s="35">
        <f t="shared" ref="K74" si="22">K75</f>
        <v>14.2</v>
      </c>
      <c r="L74" s="35">
        <f t="shared" si="21"/>
        <v>71</v>
      </c>
    </row>
    <row r="75" spans="1:12" ht="15.75">
      <c r="A75" s="79" t="s">
        <v>54</v>
      </c>
      <c r="B75" s="4" t="s">
        <v>46</v>
      </c>
      <c r="C75" s="99">
        <v>0</v>
      </c>
      <c r="D75" s="68" t="s">
        <v>35</v>
      </c>
      <c r="E75" s="103">
        <v>43010</v>
      </c>
      <c r="F75" s="99">
        <v>240</v>
      </c>
      <c r="G75" s="150" t="s">
        <v>19</v>
      </c>
      <c r="H75" s="101"/>
      <c r="I75" s="101"/>
      <c r="J75" s="35">
        <f>J76</f>
        <v>20</v>
      </c>
      <c r="K75" s="35">
        <f t="shared" ref="K75:K76" si="23">K76</f>
        <v>14.2</v>
      </c>
      <c r="L75" s="35">
        <f t="shared" si="21"/>
        <v>71</v>
      </c>
    </row>
    <row r="76" spans="1:12" ht="15.75">
      <c r="A76" s="98" t="s">
        <v>56</v>
      </c>
      <c r="B76" s="4" t="s">
        <v>46</v>
      </c>
      <c r="C76" s="99">
        <v>0</v>
      </c>
      <c r="D76" s="68" t="s">
        <v>35</v>
      </c>
      <c r="E76" s="103">
        <v>43010</v>
      </c>
      <c r="F76" s="99">
        <v>240</v>
      </c>
      <c r="G76" s="150" t="s">
        <v>19</v>
      </c>
      <c r="H76" s="101" t="s">
        <v>28</v>
      </c>
      <c r="I76" s="101"/>
      <c r="J76" s="35">
        <f>J77</f>
        <v>20</v>
      </c>
      <c r="K76" s="35">
        <f t="shared" si="23"/>
        <v>14.2</v>
      </c>
      <c r="L76" s="35">
        <f t="shared" si="21"/>
        <v>71</v>
      </c>
    </row>
    <row r="77" spans="1:12" ht="47.25">
      <c r="A77" s="149" t="s">
        <v>149</v>
      </c>
      <c r="B77" s="4" t="s">
        <v>46</v>
      </c>
      <c r="C77" s="99">
        <v>0</v>
      </c>
      <c r="D77" s="68" t="s">
        <v>35</v>
      </c>
      <c r="E77" s="103">
        <v>43010</v>
      </c>
      <c r="F77" s="99">
        <v>240</v>
      </c>
      <c r="G77" s="150" t="s">
        <v>19</v>
      </c>
      <c r="H77" s="101" t="s">
        <v>28</v>
      </c>
      <c r="I77" s="101">
        <v>910</v>
      </c>
      <c r="J77" s="35">
        <f>'Прил 2'!J79</f>
        <v>20</v>
      </c>
      <c r="K77" s="35">
        <f>'Прил 2'!K79</f>
        <v>14.2</v>
      </c>
      <c r="L77" s="35">
        <f t="shared" si="21"/>
        <v>71</v>
      </c>
    </row>
    <row r="78" spans="1:12" ht="15.75">
      <c r="A78" s="74" t="s">
        <v>135</v>
      </c>
      <c r="B78" s="4" t="s">
        <v>46</v>
      </c>
      <c r="C78" s="99">
        <v>0</v>
      </c>
      <c r="D78" s="68" t="s">
        <v>35</v>
      </c>
      <c r="E78" s="103">
        <v>43040</v>
      </c>
      <c r="F78" s="99"/>
      <c r="G78" s="100"/>
      <c r="H78" s="101"/>
      <c r="I78" s="101"/>
      <c r="J78" s="35">
        <f>J81</f>
        <v>32.892999999999994</v>
      </c>
      <c r="K78" s="35">
        <f>K81</f>
        <v>30.5</v>
      </c>
      <c r="L78" s="35">
        <f t="shared" si="21"/>
        <v>92.724895874502195</v>
      </c>
    </row>
    <row r="79" spans="1:12" ht="36" customHeight="1">
      <c r="A79" s="74" t="s">
        <v>99</v>
      </c>
      <c r="B79" s="4" t="s">
        <v>46</v>
      </c>
      <c r="C79" s="99">
        <v>0</v>
      </c>
      <c r="D79" s="68" t="s">
        <v>35</v>
      </c>
      <c r="E79" s="103">
        <v>43040</v>
      </c>
      <c r="F79" s="99">
        <v>200</v>
      </c>
      <c r="G79" s="100"/>
      <c r="H79" s="101"/>
      <c r="I79" s="101"/>
      <c r="J79" s="35">
        <f>J80</f>
        <v>32.892999999999994</v>
      </c>
      <c r="K79" s="35">
        <f t="shared" ref="K79" si="24">K80</f>
        <v>30.5</v>
      </c>
      <c r="L79" s="35">
        <f t="shared" si="21"/>
        <v>92.724895874502195</v>
      </c>
    </row>
    <row r="80" spans="1:12" ht="15.75">
      <c r="A80" s="74" t="s">
        <v>40</v>
      </c>
      <c r="B80" s="4" t="s">
        <v>46</v>
      </c>
      <c r="C80" s="99">
        <v>0</v>
      </c>
      <c r="D80" s="68" t="s">
        <v>35</v>
      </c>
      <c r="E80" s="103">
        <v>43040</v>
      </c>
      <c r="F80" s="99">
        <v>240</v>
      </c>
      <c r="G80" s="100"/>
      <c r="H80" s="101"/>
      <c r="I80" s="101"/>
      <c r="J80" s="35">
        <f>J81</f>
        <v>32.892999999999994</v>
      </c>
      <c r="K80" s="35">
        <f t="shared" ref="K80" si="25">K81</f>
        <v>30.5</v>
      </c>
      <c r="L80" s="35">
        <f t="shared" si="21"/>
        <v>92.724895874502195</v>
      </c>
    </row>
    <row r="81" spans="1:19" ht="15.75">
      <c r="A81" s="79" t="s">
        <v>54</v>
      </c>
      <c r="B81" s="4" t="s">
        <v>46</v>
      </c>
      <c r="C81" s="99">
        <v>0</v>
      </c>
      <c r="D81" s="68" t="s">
        <v>35</v>
      </c>
      <c r="E81" s="103">
        <v>43040</v>
      </c>
      <c r="F81" s="99">
        <v>240</v>
      </c>
      <c r="G81" s="71" t="s">
        <v>19</v>
      </c>
      <c r="H81" s="101"/>
      <c r="I81" s="101"/>
      <c r="J81" s="35">
        <f>J82</f>
        <v>32.892999999999994</v>
      </c>
      <c r="K81" s="35">
        <f t="shared" ref="K81:K82" si="26">K82</f>
        <v>30.5</v>
      </c>
      <c r="L81" s="35">
        <f t="shared" si="21"/>
        <v>92.724895874502195</v>
      </c>
    </row>
    <row r="82" spans="1:19" ht="15.75">
      <c r="A82" s="98" t="s">
        <v>56</v>
      </c>
      <c r="B82" s="4" t="s">
        <v>46</v>
      </c>
      <c r="C82" s="99">
        <v>0</v>
      </c>
      <c r="D82" s="68" t="s">
        <v>35</v>
      </c>
      <c r="E82" s="103">
        <v>43040</v>
      </c>
      <c r="F82" s="99">
        <v>240</v>
      </c>
      <c r="G82" s="71" t="s">
        <v>19</v>
      </c>
      <c r="H82" s="101" t="s">
        <v>28</v>
      </c>
      <c r="I82" s="101"/>
      <c r="J82" s="35">
        <f>J83</f>
        <v>32.892999999999994</v>
      </c>
      <c r="K82" s="35">
        <f t="shared" si="26"/>
        <v>30.5</v>
      </c>
      <c r="L82" s="35">
        <f t="shared" si="21"/>
        <v>92.724895874502195</v>
      </c>
    </row>
    <row r="83" spans="1:19" ht="55.5" customHeight="1">
      <c r="A83" s="149" t="s">
        <v>149</v>
      </c>
      <c r="B83" s="4" t="s">
        <v>46</v>
      </c>
      <c r="C83" s="99">
        <v>0</v>
      </c>
      <c r="D83" s="68" t="s">
        <v>35</v>
      </c>
      <c r="E83" s="103">
        <v>43040</v>
      </c>
      <c r="F83" s="99">
        <v>240</v>
      </c>
      <c r="G83" s="71" t="s">
        <v>19</v>
      </c>
      <c r="H83" s="101" t="s">
        <v>28</v>
      </c>
      <c r="I83" s="101">
        <v>910</v>
      </c>
      <c r="J83" s="35">
        <f>'Прил 2'!J82</f>
        <v>32.892999999999994</v>
      </c>
      <c r="K83" s="35">
        <f>'Прил 2'!K82</f>
        <v>30.5</v>
      </c>
      <c r="L83" s="35">
        <f t="shared" si="21"/>
        <v>92.724895874502195</v>
      </c>
    </row>
    <row r="84" spans="1:19" ht="94.5">
      <c r="A84" s="98" t="s">
        <v>167</v>
      </c>
      <c r="B84" s="70">
        <v>89</v>
      </c>
      <c r="C84" s="4">
        <v>1</v>
      </c>
      <c r="D84" s="4" t="s">
        <v>35</v>
      </c>
      <c r="E84" s="69" t="s">
        <v>55</v>
      </c>
      <c r="F84" s="4"/>
      <c r="G84" s="71"/>
      <c r="H84" s="68"/>
      <c r="I84" s="68"/>
      <c r="J84" s="35">
        <f>J87</f>
        <v>34.4</v>
      </c>
      <c r="K84" s="35">
        <f>K87</f>
        <v>0</v>
      </c>
      <c r="L84" s="35">
        <f t="shared" si="21"/>
        <v>0</v>
      </c>
      <c r="M84" s="210"/>
      <c r="N84" s="211"/>
      <c r="O84" s="211"/>
      <c r="P84" s="211"/>
      <c r="Q84" s="211"/>
      <c r="R84" s="211"/>
      <c r="S84" s="211"/>
    </row>
    <row r="85" spans="1:19" ht="47.25">
      <c r="A85" s="74" t="s">
        <v>99</v>
      </c>
      <c r="B85" s="70">
        <v>89</v>
      </c>
      <c r="C85" s="4">
        <v>1</v>
      </c>
      <c r="D85" s="4" t="s">
        <v>35</v>
      </c>
      <c r="E85" s="69" t="s">
        <v>55</v>
      </c>
      <c r="F85" s="4" t="s">
        <v>100</v>
      </c>
      <c r="G85" s="71"/>
      <c r="H85" s="68"/>
      <c r="I85" s="68"/>
      <c r="J85" s="35">
        <f>J86</f>
        <v>34.4</v>
      </c>
      <c r="K85" s="35">
        <f t="shared" ref="K85" si="27">K86</f>
        <v>0</v>
      </c>
      <c r="L85" s="35">
        <f t="shared" si="21"/>
        <v>0</v>
      </c>
    </row>
    <row r="86" spans="1:19" ht="15.75">
      <c r="A86" s="74" t="s">
        <v>40</v>
      </c>
      <c r="B86" s="70">
        <v>89</v>
      </c>
      <c r="C86" s="4">
        <v>1</v>
      </c>
      <c r="D86" s="4" t="s">
        <v>35</v>
      </c>
      <c r="E86" s="69" t="s">
        <v>55</v>
      </c>
      <c r="F86" s="4" t="s">
        <v>101</v>
      </c>
      <c r="G86" s="71"/>
      <c r="H86" s="68"/>
      <c r="I86" s="68"/>
      <c r="J86" s="35">
        <f>J87</f>
        <v>34.4</v>
      </c>
      <c r="K86" s="35">
        <f t="shared" ref="K86" si="28">K87</f>
        <v>0</v>
      </c>
      <c r="L86" s="35">
        <f t="shared" si="21"/>
        <v>0</v>
      </c>
    </row>
    <row r="87" spans="1:19" ht="15.75">
      <c r="A87" s="79" t="s">
        <v>20</v>
      </c>
      <c r="B87" s="70">
        <v>89</v>
      </c>
      <c r="C87" s="4">
        <v>1</v>
      </c>
      <c r="D87" s="4" t="s">
        <v>35</v>
      </c>
      <c r="E87" s="69" t="s">
        <v>55</v>
      </c>
      <c r="F87" s="4" t="s">
        <v>101</v>
      </c>
      <c r="G87" s="71" t="s">
        <v>19</v>
      </c>
      <c r="H87" s="68"/>
      <c r="I87" s="68"/>
      <c r="J87" s="35">
        <f>J88</f>
        <v>34.4</v>
      </c>
      <c r="K87" s="35">
        <f>K88</f>
        <v>0</v>
      </c>
      <c r="L87" s="35">
        <f t="shared" si="21"/>
        <v>0</v>
      </c>
    </row>
    <row r="88" spans="1:19" ht="15.75">
      <c r="A88" s="79" t="s">
        <v>54</v>
      </c>
      <c r="B88" s="70">
        <v>89</v>
      </c>
      <c r="C88" s="4">
        <v>1</v>
      </c>
      <c r="D88" s="4" t="s">
        <v>35</v>
      </c>
      <c r="E88" s="69" t="s">
        <v>55</v>
      </c>
      <c r="F88" s="4" t="s">
        <v>101</v>
      </c>
      <c r="G88" s="71" t="s">
        <v>19</v>
      </c>
      <c r="H88" s="68" t="s">
        <v>27</v>
      </c>
      <c r="I88" s="68"/>
      <c r="J88" s="35">
        <f>J89</f>
        <v>34.4</v>
      </c>
      <c r="K88" s="35">
        <f t="shared" ref="K88" si="29">K89</f>
        <v>0</v>
      </c>
      <c r="L88" s="35">
        <f t="shared" si="21"/>
        <v>0</v>
      </c>
    </row>
    <row r="89" spans="1:19" ht="47.25">
      <c r="A89" s="149" t="s">
        <v>149</v>
      </c>
      <c r="B89" s="70">
        <v>89</v>
      </c>
      <c r="C89" s="4">
        <v>1</v>
      </c>
      <c r="D89" s="4" t="s">
        <v>35</v>
      </c>
      <c r="E89" s="69" t="s">
        <v>55</v>
      </c>
      <c r="F89" s="4" t="s">
        <v>101</v>
      </c>
      <c r="G89" s="71" t="s">
        <v>19</v>
      </c>
      <c r="H89" s="68" t="s">
        <v>27</v>
      </c>
      <c r="I89" s="68">
        <v>910</v>
      </c>
      <c r="J89" s="35">
        <f>'Прил 2'!J73</f>
        <v>34.4</v>
      </c>
      <c r="K89" s="35">
        <f>'Прил 2'!K73</f>
        <v>0</v>
      </c>
      <c r="L89" s="35">
        <f t="shared" si="21"/>
        <v>0</v>
      </c>
    </row>
    <row r="90" spans="1:19" ht="227.25" customHeight="1">
      <c r="A90" s="164" t="s">
        <v>168</v>
      </c>
      <c r="B90" s="68" t="s">
        <v>46</v>
      </c>
      <c r="C90" s="68" t="s">
        <v>23</v>
      </c>
      <c r="D90" s="68" t="s">
        <v>35</v>
      </c>
      <c r="E90" s="76" t="s">
        <v>53</v>
      </c>
      <c r="F90" s="68"/>
      <c r="G90" s="71"/>
      <c r="H90" s="68"/>
      <c r="I90" s="68"/>
      <c r="J90" s="35">
        <f>J93</f>
        <v>266.7</v>
      </c>
      <c r="K90" s="35">
        <f>K93</f>
        <v>178.7</v>
      </c>
      <c r="L90" s="35">
        <f t="shared" si="21"/>
        <v>67.004124484439444</v>
      </c>
      <c r="M90" s="210"/>
      <c r="N90" s="211"/>
      <c r="O90" s="211"/>
      <c r="P90" s="211"/>
      <c r="Q90" s="211"/>
      <c r="R90" s="211"/>
      <c r="S90" s="211"/>
    </row>
    <row r="91" spans="1:19" ht="37.15" customHeight="1">
      <c r="A91" s="74" t="s">
        <v>99</v>
      </c>
      <c r="B91" s="68" t="s">
        <v>46</v>
      </c>
      <c r="C91" s="68" t="s">
        <v>23</v>
      </c>
      <c r="D91" s="68" t="s">
        <v>35</v>
      </c>
      <c r="E91" s="76" t="s">
        <v>53</v>
      </c>
      <c r="F91" s="68" t="s">
        <v>100</v>
      </c>
      <c r="G91" s="71"/>
      <c r="H91" s="68"/>
      <c r="I91" s="68"/>
      <c r="J91" s="35">
        <f>J92</f>
        <v>266.7</v>
      </c>
      <c r="K91" s="35">
        <f t="shared" ref="K91" si="30">K92</f>
        <v>178.7</v>
      </c>
      <c r="L91" s="35">
        <f t="shared" si="21"/>
        <v>67.004124484439444</v>
      </c>
      <c r="M91" s="64"/>
      <c r="N91" s="64"/>
      <c r="O91" s="64"/>
      <c r="P91" s="64"/>
      <c r="Q91" s="64"/>
      <c r="R91" s="64"/>
      <c r="S91" s="64"/>
    </row>
    <row r="92" spans="1:19" ht="21" customHeight="1">
      <c r="A92" s="74" t="s">
        <v>40</v>
      </c>
      <c r="B92" s="68" t="s">
        <v>46</v>
      </c>
      <c r="C92" s="68" t="s">
        <v>23</v>
      </c>
      <c r="D92" s="68" t="s">
        <v>35</v>
      </c>
      <c r="E92" s="76" t="s">
        <v>53</v>
      </c>
      <c r="F92" s="68" t="s">
        <v>101</v>
      </c>
      <c r="G92" s="71"/>
      <c r="H92" s="68"/>
      <c r="I92" s="68"/>
      <c r="J92" s="35">
        <f>J93</f>
        <v>266.7</v>
      </c>
      <c r="K92" s="35">
        <f t="shared" ref="K92" si="31">K93</f>
        <v>178.7</v>
      </c>
      <c r="L92" s="35">
        <f t="shared" si="21"/>
        <v>67.004124484439444</v>
      </c>
      <c r="M92" s="64"/>
      <c r="N92" s="64"/>
      <c r="O92" s="64"/>
      <c r="P92" s="64"/>
      <c r="Q92" s="64"/>
      <c r="R92" s="64"/>
      <c r="S92" s="64"/>
    </row>
    <row r="93" spans="1:19" ht="16.5" customHeight="1">
      <c r="A93" s="74" t="s">
        <v>51</v>
      </c>
      <c r="B93" s="68" t="s">
        <v>46</v>
      </c>
      <c r="C93" s="68" t="s">
        <v>23</v>
      </c>
      <c r="D93" s="68" t="s">
        <v>35</v>
      </c>
      <c r="E93" s="76" t="s">
        <v>53</v>
      </c>
      <c r="F93" s="68" t="s">
        <v>101</v>
      </c>
      <c r="G93" s="71" t="s">
        <v>17</v>
      </c>
      <c r="H93" s="68"/>
      <c r="I93" s="68"/>
      <c r="J93" s="35">
        <f>J94</f>
        <v>266.7</v>
      </c>
      <c r="K93" s="35">
        <f t="shared" ref="K93:K94" si="32">K94</f>
        <v>178.7</v>
      </c>
      <c r="L93" s="35">
        <f t="shared" si="21"/>
        <v>67.004124484439444</v>
      </c>
    </row>
    <row r="94" spans="1:19" ht="18.75" customHeight="1">
      <c r="A94" s="74" t="s">
        <v>52</v>
      </c>
      <c r="B94" s="68" t="s">
        <v>46</v>
      </c>
      <c r="C94" s="68" t="s">
        <v>23</v>
      </c>
      <c r="D94" s="68" t="s">
        <v>35</v>
      </c>
      <c r="E94" s="76" t="s">
        <v>53</v>
      </c>
      <c r="F94" s="68" t="s">
        <v>101</v>
      </c>
      <c r="G94" s="71" t="s">
        <v>17</v>
      </c>
      <c r="H94" s="68" t="s">
        <v>29</v>
      </c>
      <c r="I94" s="68"/>
      <c r="J94" s="35">
        <f>J95</f>
        <v>266.7</v>
      </c>
      <c r="K94" s="35">
        <f t="shared" si="32"/>
        <v>178.7</v>
      </c>
      <c r="L94" s="35">
        <f t="shared" si="21"/>
        <v>67.004124484439444</v>
      </c>
    </row>
    <row r="95" spans="1:19" ht="55.5" customHeight="1">
      <c r="A95" s="149" t="s">
        <v>149</v>
      </c>
      <c r="B95" s="68" t="s">
        <v>46</v>
      </c>
      <c r="C95" s="68" t="s">
        <v>23</v>
      </c>
      <c r="D95" s="68" t="s">
        <v>35</v>
      </c>
      <c r="E95" s="76" t="s">
        <v>53</v>
      </c>
      <c r="F95" s="68" t="s">
        <v>101</v>
      </c>
      <c r="G95" s="71" t="s">
        <v>17</v>
      </c>
      <c r="H95" s="68" t="s">
        <v>29</v>
      </c>
      <c r="I95" s="68">
        <v>910</v>
      </c>
      <c r="J95" s="35">
        <f>'Прил 2'!J66</f>
        <v>266.7</v>
      </c>
      <c r="K95" s="35">
        <f>'Прил 2'!K66</f>
        <v>178.7</v>
      </c>
      <c r="L95" s="35">
        <f t="shared" si="21"/>
        <v>67.004124484439444</v>
      </c>
    </row>
    <row r="96" spans="1:19" ht="63">
      <c r="A96" s="132" t="s">
        <v>163</v>
      </c>
      <c r="B96" s="102">
        <v>89</v>
      </c>
      <c r="C96" s="101" t="s">
        <v>23</v>
      </c>
      <c r="D96" s="68" t="s">
        <v>35</v>
      </c>
      <c r="E96" s="76" t="s">
        <v>50</v>
      </c>
      <c r="F96" s="68"/>
      <c r="G96" s="71"/>
      <c r="H96" s="68"/>
      <c r="I96" s="99"/>
      <c r="J96" s="35">
        <f>J99+J102</f>
        <v>95.3</v>
      </c>
      <c r="K96" s="35">
        <f t="shared" ref="K96" si="33">K99+K102</f>
        <v>95.300000000000011</v>
      </c>
      <c r="L96" s="35">
        <f t="shared" si="21"/>
        <v>100.00000000000003</v>
      </c>
    </row>
    <row r="97" spans="1:12" ht="78.75">
      <c r="A97" s="82" t="s">
        <v>102</v>
      </c>
      <c r="B97" s="102">
        <v>89</v>
      </c>
      <c r="C97" s="101" t="s">
        <v>23</v>
      </c>
      <c r="D97" s="68" t="s">
        <v>35</v>
      </c>
      <c r="E97" s="76" t="s">
        <v>50</v>
      </c>
      <c r="F97" s="68" t="s">
        <v>104</v>
      </c>
      <c r="G97" s="71"/>
      <c r="H97" s="68"/>
      <c r="I97" s="99"/>
      <c r="J97" s="35">
        <f>J98</f>
        <v>91.899999999999991</v>
      </c>
      <c r="K97" s="35">
        <f t="shared" ref="K97" si="34">K98</f>
        <v>91.9</v>
      </c>
      <c r="L97" s="35">
        <f t="shared" si="21"/>
        <v>100.00000000000003</v>
      </c>
    </row>
    <row r="98" spans="1:12" ht="31.5">
      <c r="A98" s="82" t="s">
        <v>103</v>
      </c>
      <c r="B98" s="102">
        <v>89</v>
      </c>
      <c r="C98" s="101" t="s">
        <v>23</v>
      </c>
      <c r="D98" s="68" t="s">
        <v>35</v>
      </c>
      <c r="E98" s="76" t="s">
        <v>50</v>
      </c>
      <c r="F98" s="68" t="s">
        <v>105</v>
      </c>
      <c r="G98" s="71"/>
      <c r="H98" s="68"/>
      <c r="I98" s="99"/>
      <c r="J98" s="35">
        <f>J99</f>
        <v>91.899999999999991</v>
      </c>
      <c r="K98" s="35">
        <f t="shared" ref="K98" si="35">K99</f>
        <v>91.9</v>
      </c>
      <c r="L98" s="35">
        <f t="shared" si="21"/>
        <v>100.00000000000003</v>
      </c>
    </row>
    <row r="99" spans="1:12" ht="15.75">
      <c r="A99" s="79" t="s">
        <v>48</v>
      </c>
      <c r="B99" s="102">
        <v>89</v>
      </c>
      <c r="C99" s="101" t="s">
        <v>23</v>
      </c>
      <c r="D99" s="68" t="s">
        <v>35</v>
      </c>
      <c r="E99" s="76" t="s">
        <v>50</v>
      </c>
      <c r="F99" s="68" t="s">
        <v>105</v>
      </c>
      <c r="G99" s="71" t="s">
        <v>27</v>
      </c>
      <c r="H99" s="68"/>
      <c r="I99" s="99"/>
      <c r="J99" s="35">
        <f>J100</f>
        <v>91.899999999999991</v>
      </c>
      <c r="K99" s="35">
        <f t="shared" ref="K99:K100" si="36">K100</f>
        <v>91.9</v>
      </c>
      <c r="L99" s="35">
        <f t="shared" si="21"/>
        <v>100.00000000000003</v>
      </c>
    </row>
    <row r="100" spans="1:12" ht="21.75" customHeight="1">
      <c r="A100" s="79" t="s">
        <v>49</v>
      </c>
      <c r="B100" s="102">
        <v>89</v>
      </c>
      <c r="C100" s="101" t="s">
        <v>23</v>
      </c>
      <c r="D100" s="68" t="s">
        <v>35</v>
      </c>
      <c r="E100" s="76" t="s">
        <v>50</v>
      </c>
      <c r="F100" s="68" t="s">
        <v>105</v>
      </c>
      <c r="G100" s="71" t="s">
        <v>27</v>
      </c>
      <c r="H100" s="68" t="s">
        <v>28</v>
      </c>
      <c r="I100" s="99"/>
      <c r="J100" s="35">
        <f>J101</f>
        <v>91.899999999999991</v>
      </c>
      <c r="K100" s="35">
        <f t="shared" si="36"/>
        <v>91.9</v>
      </c>
      <c r="L100" s="35">
        <f t="shared" si="21"/>
        <v>100.00000000000003</v>
      </c>
    </row>
    <row r="101" spans="1:12" ht="47.25">
      <c r="A101" s="149" t="s">
        <v>149</v>
      </c>
      <c r="B101" s="71">
        <v>89</v>
      </c>
      <c r="C101" s="68">
        <v>1</v>
      </c>
      <c r="D101" s="68" t="s">
        <v>35</v>
      </c>
      <c r="E101" s="76" t="s">
        <v>50</v>
      </c>
      <c r="F101" s="68" t="s">
        <v>105</v>
      </c>
      <c r="G101" s="71" t="s">
        <v>27</v>
      </c>
      <c r="H101" s="68" t="s">
        <v>28</v>
      </c>
      <c r="I101" s="68">
        <v>910</v>
      </c>
      <c r="J101" s="35">
        <f>'Прил 2'!J50</f>
        <v>91.899999999999991</v>
      </c>
      <c r="K101" s="35">
        <f>'Прил 2'!K50</f>
        <v>91.9</v>
      </c>
      <c r="L101" s="35">
        <f t="shared" si="21"/>
        <v>100.00000000000003</v>
      </c>
    </row>
    <row r="102" spans="1:12" ht="78.75">
      <c r="A102" s="82" t="s">
        <v>102</v>
      </c>
      <c r="B102" s="102">
        <v>89</v>
      </c>
      <c r="C102" s="101" t="s">
        <v>23</v>
      </c>
      <c r="D102" s="68" t="s">
        <v>35</v>
      </c>
      <c r="E102" s="76" t="s">
        <v>50</v>
      </c>
      <c r="F102" s="68" t="s">
        <v>100</v>
      </c>
      <c r="G102" s="71"/>
      <c r="H102" s="68"/>
      <c r="I102" s="99"/>
      <c r="J102" s="35">
        <f>J103</f>
        <v>3.4</v>
      </c>
      <c r="K102" s="35">
        <f t="shared" ref="K102:K105" si="37">K103</f>
        <v>3.4</v>
      </c>
      <c r="L102" s="35">
        <f t="shared" si="21"/>
        <v>100</v>
      </c>
    </row>
    <row r="103" spans="1:12" ht="31.5">
      <c r="A103" s="82" t="s">
        <v>103</v>
      </c>
      <c r="B103" s="102">
        <v>89</v>
      </c>
      <c r="C103" s="101" t="s">
        <v>23</v>
      </c>
      <c r="D103" s="68" t="s">
        <v>35</v>
      </c>
      <c r="E103" s="76" t="s">
        <v>50</v>
      </c>
      <c r="F103" s="68" t="s">
        <v>101</v>
      </c>
      <c r="G103" s="71"/>
      <c r="H103" s="68"/>
      <c r="I103" s="99"/>
      <c r="J103" s="35">
        <f>J104</f>
        <v>3.4</v>
      </c>
      <c r="K103" s="35">
        <f t="shared" si="37"/>
        <v>3.4</v>
      </c>
      <c r="L103" s="35">
        <f t="shared" si="21"/>
        <v>100</v>
      </c>
    </row>
    <row r="104" spans="1:12" ht="15.75">
      <c r="A104" s="79" t="s">
        <v>48</v>
      </c>
      <c r="B104" s="102">
        <v>89</v>
      </c>
      <c r="C104" s="101" t="s">
        <v>23</v>
      </c>
      <c r="D104" s="68" t="s">
        <v>35</v>
      </c>
      <c r="E104" s="76" t="s">
        <v>50</v>
      </c>
      <c r="F104" s="68" t="s">
        <v>101</v>
      </c>
      <c r="G104" s="71" t="s">
        <v>27</v>
      </c>
      <c r="H104" s="68"/>
      <c r="I104" s="99"/>
      <c r="J104" s="35">
        <f>J105</f>
        <v>3.4</v>
      </c>
      <c r="K104" s="35">
        <f t="shared" si="37"/>
        <v>3.4</v>
      </c>
      <c r="L104" s="35">
        <f t="shared" si="21"/>
        <v>100</v>
      </c>
    </row>
    <row r="105" spans="1:12" ht="21.75" customHeight="1">
      <c r="A105" s="79" t="s">
        <v>49</v>
      </c>
      <c r="B105" s="102">
        <v>89</v>
      </c>
      <c r="C105" s="101" t="s">
        <v>23</v>
      </c>
      <c r="D105" s="68" t="s">
        <v>35</v>
      </c>
      <c r="E105" s="76" t="s">
        <v>50</v>
      </c>
      <c r="F105" s="68" t="s">
        <v>101</v>
      </c>
      <c r="G105" s="71" t="s">
        <v>27</v>
      </c>
      <c r="H105" s="68" t="s">
        <v>28</v>
      </c>
      <c r="I105" s="99"/>
      <c r="J105" s="35">
        <f>J106</f>
        <v>3.4</v>
      </c>
      <c r="K105" s="35">
        <f t="shared" si="37"/>
        <v>3.4</v>
      </c>
      <c r="L105" s="35">
        <f t="shared" si="21"/>
        <v>100</v>
      </c>
    </row>
    <row r="106" spans="1:12" ht="47.25">
      <c r="A106" s="149" t="s">
        <v>149</v>
      </c>
      <c r="B106" s="71">
        <v>89</v>
      </c>
      <c r="C106" s="68">
        <v>1</v>
      </c>
      <c r="D106" s="68" t="s">
        <v>35</v>
      </c>
      <c r="E106" s="76" t="s">
        <v>50</v>
      </c>
      <c r="F106" s="68" t="s">
        <v>101</v>
      </c>
      <c r="G106" s="71" t="s">
        <v>27</v>
      </c>
      <c r="H106" s="68" t="s">
        <v>28</v>
      </c>
      <c r="I106" s="68">
        <v>910</v>
      </c>
      <c r="J106" s="35">
        <f>'Прил 2'!J52</f>
        <v>3.4</v>
      </c>
      <c r="K106" s="35">
        <f>'Прил 2'!K52</f>
        <v>3.4</v>
      </c>
      <c r="L106" s="35">
        <f t="shared" si="21"/>
        <v>100</v>
      </c>
    </row>
    <row r="107" spans="1:12" ht="115.9" customHeight="1">
      <c r="A107" s="79" t="s">
        <v>129</v>
      </c>
      <c r="B107" s="67">
        <v>89</v>
      </c>
      <c r="C107" s="68" t="s">
        <v>23</v>
      </c>
      <c r="D107" s="68" t="s">
        <v>35</v>
      </c>
      <c r="E107" s="76" t="s">
        <v>41</v>
      </c>
      <c r="F107" s="68"/>
      <c r="G107" s="71"/>
      <c r="H107" s="68"/>
      <c r="I107" s="71"/>
      <c r="J107" s="35">
        <f>J110</f>
        <v>0.1</v>
      </c>
      <c r="K107" s="35">
        <f>K110</f>
        <v>0.1</v>
      </c>
      <c r="L107" s="35">
        <f t="shared" si="21"/>
        <v>100</v>
      </c>
    </row>
    <row r="108" spans="1:12" ht="35.450000000000003" customHeight="1">
      <c r="A108" s="74" t="s">
        <v>99</v>
      </c>
      <c r="B108" s="102">
        <v>89</v>
      </c>
      <c r="C108" s="68" t="s">
        <v>23</v>
      </c>
      <c r="D108" s="68" t="s">
        <v>35</v>
      </c>
      <c r="E108" s="76" t="s">
        <v>41</v>
      </c>
      <c r="F108" s="68" t="s">
        <v>100</v>
      </c>
      <c r="G108" s="71"/>
      <c r="H108" s="68"/>
      <c r="I108" s="71"/>
      <c r="J108" s="35">
        <f>J109</f>
        <v>0.1</v>
      </c>
      <c r="K108" s="35">
        <f t="shared" ref="K108" si="38">K109</f>
        <v>0.1</v>
      </c>
      <c r="L108" s="35">
        <f t="shared" si="21"/>
        <v>100</v>
      </c>
    </row>
    <row r="109" spans="1:12" ht="22.15" customHeight="1">
      <c r="A109" s="74" t="s">
        <v>40</v>
      </c>
      <c r="B109" s="102">
        <v>89</v>
      </c>
      <c r="C109" s="68" t="s">
        <v>23</v>
      </c>
      <c r="D109" s="68" t="s">
        <v>35</v>
      </c>
      <c r="E109" s="76" t="s">
        <v>41</v>
      </c>
      <c r="F109" s="68" t="s">
        <v>101</v>
      </c>
      <c r="G109" s="71"/>
      <c r="H109" s="68"/>
      <c r="I109" s="71"/>
      <c r="J109" s="35">
        <f>J110</f>
        <v>0.1</v>
      </c>
      <c r="K109" s="35">
        <f t="shared" ref="K109" si="39">K110</f>
        <v>0.1</v>
      </c>
      <c r="L109" s="35">
        <f t="shared" si="21"/>
        <v>100</v>
      </c>
    </row>
    <row r="110" spans="1:12" ht="15.75">
      <c r="A110" s="79" t="s">
        <v>15</v>
      </c>
      <c r="B110" s="102">
        <v>89</v>
      </c>
      <c r="C110" s="68" t="s">
        <v>23</v>
      </c>
      <c r="D110" s="68" t="s">
        <v>35</v>
      </c>
      <c r="E110" s="76" t="s">
        <v>41</v>
      </c>
      <c r="F110" s="68" t="s">
        <v>101</v>
      </c>
      <c r="G110" s="71" t="s">
        <v>16</v>
      </c>
      <c r="H110" s="68"/>
      <c r="I110" s="71"/>
      <c r="J110" s="35">
        <f>J111</f>
        <v>0.1</v>
      </c>
      <c r="K110" s="35">
        <f t="shared" ref="K110:K111" si="40">K111</f>
        <v>0.1</v>
      </c>
      <c r="L110" s="35">
        <f t="shared" si="21"/>
        <v>100</v>
      </c>
    </row>
    <row r="111" spans="1:12" ht="63.75" customHeight="1">
      <c r="A111" s="79" t="s">
        <v>65</v>
      </c>
      <c r="B111" s="102">
        <v>89</v>
      </c>
      <c r="C111" s="68" t="s">
        <v>23</v>
      </c>
      <c r="D111" s="68" t="s">
        <v>35</v>
      </c>
      <c r="E111" s="76" t="s">
        <v>41</v>
      </c>
      <c r="F111" s="68" t="s">
        <v>101</v>
      </c>
      <c r="G111" s="71" t="s">
        <v>16</v>
      </c>
      <c r="H111" s="68" t="s">
        <v>17</v>
      </c>
      <c r="I111" s="71"/>
      <c r="J111" s="35">
        <f>J112</f>
        <v>0.1</v>
      </c>
      <c r="K111" s="35">
        <f t="shared" si="40"/>
        <v>0.1</v>
      </c>
      <c r="L111" s="35">
        <f t="shared" si="21"/>
        <v>100</v>
      </c>
    </row>
    <row r="112" spans="1:12" ht="47.25">
      <c r="A112" s="149" t="s">
        <v>149</v>
      </c>
      <c r="B112" s="102">
        <v>89</v>
      </c>
      <c r="C112" s="68" t="s">
        <v>23</v>
      </c>
      <c r="D112" s="68" t="s">
        <v>35</v>
      </c>
      <c r="E112" s="76" t="s">
        <v>41</v>
      </c>
      <c r="F112" s="68" t="s">
        <v>101</v>
      </c>
      <c r="G112" s="71" t="s">
        <v>16</v>
      </c>
      <c r="H112" s="68" t="s">
        <v>17</v>
      </c>
      <c r="I112" s="71">
        <v>910</v>
      </c>
      <c r="J112" s="35">
        <f>'Прил 2'!J35</f>
        <v>0.1</v>
      </c>
      <c r="K112" s="35">
        <f>'Прил 2'!K35</f>
        <v>0.1</v>
      </c>
      <c r="L112" s="35">
        <f t="shared" si="21"/>
        <v>100</v>
      </c>
    </row>
  </sheetData>
  <autoFilter ref="A7:L112"/>
  <mergeCells count="13">
    <mergeCell ref="M90:S90"/>
    <mergeCell ref="A4:A5"/>
    <mergeCell ref="B4:E5"/>
    <mergeCell ref="H4:H5"/>
    <mergeCell ref="I4:I5"/>
    <mergeCell ref="G4:G5"/>
    <mergeCell ref="J4:L4"/>
    <mergeCell ref="F4:F5"/>
    <mergeCell ref="A3:J3"/>
    <mergeCell ref="A2:L2"/>
    <mergeCell ref="M2:T2"/>
    <mergeCell ref="M84:S84"/>
    <mergeCell ref="J1:L1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tabSelected="1" view="pageBreakPreview" topLeftCell="A4" zoomScaleNormal="55" zoomScaleSheetLayoutView="100" workbookViewId="0">
      <selection activeCell="D18" sqref="D18"/>
    </sheetView>
  </sheetViews>
  <sheetFormatPr defaultColWidth="9.140625" defaultRowHeight="15.75"/>
  <cols>
    <col min="1" max="1" width="29.140625" style="9" customWidth="1"/>
    <col min="2" max="2" width="71" style="61" customWidth="1"/>
    <col min="3" max="3" width="14.85546875" style="9" customWidth="1"/>
    <col min="4" max="4" width="17.28515625" style="9" customWidth="1"/>
    <col min="5" max="5" width="16.28515625" style="9" customWidth="1"/>
    <col min="6" max="6" width="9.140625" style="9"/>
    <col min="7" max="7" width="20.28515625" style="9" customWidth="1"/>
    <col min="8" max="8" width="16.7109375" style="9" customWidth="1"/>
    <col min="9" max="9" width="21.85546875" style="9" customWidth="1"/>
    <col min="10" max="16384" width="9.140625" style="9"/>
  </cols>
  <sheetData>
    <row r="1" spans="1:5" ht="96.75" customHeight="1">
      <c r="A1" s="153"/>
      <c r="B1" s="157"/>
      <c r="C1" s="198" t="s">
        <v>205</v>
      </c>
      <c r="D1" s="198"/>
      <c r="E1" s="198"/>
    </row>
    <row r="2" spans="1:5" ht="51" customHeight="1">
      <c r="A2" s="212" t="s">
        <v>206</v>
      </c>
      <c r="B2" s="212"/>
      <c r="C2" s="212"/>
      <c r="D2" s="212"/>
      <c r="E2" s="212"/>
    </row>
    <row r="3" spans="1:5">
      <c r="A3" s="154"/>
      <c r="B3" s="158"/>
      <c r="C3" s="159"/>
      <c r="D3" s="152"/>
      <c r="E3" s="160"/>
    </row>
    <row r="4" spans="1:5" ht="21.75" customHeight="1">
      <c r="A4" s="213" t="s">
        <v>113</v>
      </c>
      <c r="B4" s="214" t="s">
        <v>179</v>
      </c>
      <c r="C4" s="213" t="s">
        <v>180</v>
      </c>
      <c r="D4" s="213"/>
      <c r="E4" s="213"/>
    </row>
    <row r="5" spans="1:5" ht="57" customHeight="1">
      <c r="A5" s="213"/>
      <c r="B5" s="214"/>
      <c r="C5" s="142" t="s">
        <v>197</v>
      </c>
      <c r="D5" s="142" t="s">
        <v>198</v>
      </c>
      <c r="E5" s="142" t="s">
        <v>196</v>
      </c>
    </row>
    <row r="6" spans="1:5">
      <c r="A6" s="161" t="s">
        <v>23</v>
      </c>
      <c r="B6" s="162" t="s">
        <v>24</v>
      </c>
      <c r="C6" s="163">
        <v>3</v>
      </c>
      <c r="D6" s="163">
        <v>4</v>
      </c>
      <c r="E6" s="163">
        <v>5</v>
      </c>
    </row>
    <row r="7" spans="1:5" ht="31.5">
      <c r="A7" s="171" t="s">
        <v>114</v>
      </c>
      <c r="B7" s="62" t="s">
        <v>115</v>
      </c>
      <c r="C7" s="42">
        <f>C8+C11+C15</f>
        <v>40.999999999999773</v>
      </c>
      <c r="D7" s="42">
        <f t="shared" ref="D7" si="0">D8+D11+D15</f>
        <v>-77.599999999999682</v>
      </c>
      <c r="E7" s="42">
        <f t="shared" ref="E7" si="1">D7/C7*100</f>
        <v>-189.2682926829271</v>
      </c>
    </row>
    <row r="8" spans="1:5">
      <c r="A8" s="41" t="s">
        <v>116</v>
      </c>
      <c r="B8" s="10" t="s">
        <v>111</v>
      </c>
      <c r="C8" s="51">
        <f t="shared" ref="C8:D9" si="2">SUM(C9)</f>
        <v>0</v>
      </c>
      <c r="D8" s="51">
        <f t="shared" si="2"/>
        <v>0</v>
      </c>
      <c r="E8" s="42"/>
    </row>
    <row r="9" spans="1:5" ht="31.5">
      <c r="A9" s="41" t="s">
        <v>117</v>
      </c>
      <c r="B9" s="10" t="s">
        <v>118</v>
      </c>
      <c r="C9" s="51">
        <f t="shared" si="2"/>
        <v>0</v>
      </c>
      <c r="D9" s="51">
        <f t="shared" si="2"/>
        <v>0</v>
      </c>
      <c r="E9" s="42"/>
    </row>
    <row r="10" spans="1:5" ht="31.5">
      <c r="A10" s="41" t="s">
        <v>125</v>
      </c>
      <c r="B10" s="165" t="s">
        <v>169</v>
      </c>
      <c r="C10" s="51">
        <v>0</v>
      </c>
      <c r="D10" s="51">
        <v>0</v>
      </c>
      <c r="E10" s="42"/>
    </row>
    <row r="11" spans="1:5" ht="31.5">
      <c r="A11" s="43" t="s">
        <v>136</v>
      </c>
      <c r="B11" s="58" t="s">
        <v>112</v>
      </c>
      <c r="C11" s="63">
        <f t="shared" ref="C11:D12" si="3">C12</f>
        <v>0</v>
      </c>
      <c r="D11" s="51">
        <f t="shared" si="3"/>
        <v>0</v>
      </c>
      <c r="E11" s="42"/>
    </row>
    <row r="12" spans="1:5" ht="31.5">
      <c r="A12" s="43" t="s">
        <v>137</v>
      </c>
      <c r="B12" s="58" t="s">
        <v>119</v>
      </c>
      <c r="C12" s="63">
        <f t="shared" si="3"/>
        <v>0</v>
      </c>
      <c r="D12" s="51">
        <f t="shared" si="3"/>
        <v>0</v>
      </c>
      <c r="E12" s="42"/>
    </row>
    <row r="13" spans="1:5" ht="47.25">
      <c r="A13" s="43" t="s">
        <v>138</v>
      </c>
      <c r="B13" s="59" t="s">
        <v>120</v>
      </c>
      <c r="C13" s="63">
        <f>SUM(C14)</f>
        <v>0</v>
      </c>
      <c r="D13" s="51">
        <f>SUM(D14)</f>
        <v>0</v>
      </c>
      <c r="E13" s="42"/>
    </row>
    <row r="14" spans="1:5" ht="47.25">
      <c r="A14" s="43" t="s">
        <v>139</v>
      </c>
      <c r="B14" s="11" t="s">
        <v>126</v>
      </c>
      <c r="C14" s="51">
        <v>0</v>
      </c>
      <c r="D14" s="51">
        <v>0</v>
      </c>
      <c r="E14" s="42"/>
    </row>
    <row r="15" spans="1:5" ht="31.5">
      <c r="A15" s="172" t="s">
        <v>140</v>
      </c>
      <c r="B15" s="60" t="s">
        <v>170</v>
      </c>
      <c r="C15" s="44">
        <f>C18+C19</f>
        <v>40.999999999999773</v>
      </c>
      <c r="D15" s="44">
        <f>D18+D19</f>
        <v>-77.599999999999682</v>
      </c>
      <c r="E15" s="42">
        <f>D15/C15*100</f>
        <v>-189.2682926829271</v>
      </c>
    </row>
    <row r="16" spans="1:5" s="48" customFormat="1">
      <c r="A16" s="45" t="s">
        <v>141</v>
      </c>
      <c r="B16" s="46" t="s">
        <v>121</v>
      </c>
      <c r="C16" s="47">
        <f>SUM(C17)</f>
        <v>-1521.9</v>
      </c>
      <c r="D16" s="47">
        <f>SUM(D17)</f>
        <v>-1461.3999999999999</v>
      </c>
      <c r="E16" s="42">
        <f t="shared" ref="E16:E21" si="4">D16/C16*100</f>
        <v>96.024705959655677</v>
      </c>
    </row>
    <row r="17" spans="1:9">
      <c r="A17" s="43" t="s">
        <v>142</v>
      </c>
      <c r="B17" s="49" t="s">
        <v>122</v>
      </c>
      <c r="C17" s="50">
        <f>SUM(C18)</f>
        <v>-1521.9</v>
      </c>
      <c r="D17" s="50">
        <f>SUM(D18)</f>
        <v>-1461.3999999999999</v>
      </c>
      <c r="E17" s="42">
        <f t="shared" si="4"/>
        <v>96.024705959655677</v>
      </c>
    </row>
    <row r="18" spans="1:9" ht="31.5">
      <c r="A18" s="43" t="s">
        <v>143</v>
      </c>
      <c r="B18" s="165" t="s">
        <v>171</v>
      </c>
      <c r="C18" s="50">
        <f>-('Прил 1'!C7+C10)</f>
        <v>-1521.9</v>
      </c>
      <c r="D18" s="50">
        <f>-('Прил 1'!D7+D10)</f>
        <v>-1461.3999999999999</v>
      </c>
      <c r="E18" s="42">
        <f t="shared" si="4"/>
        <v>96.024705959655677</v>
      </c>
    </row>
    <row r="19" spans="1:9" s="48" customFormat="1">
      <c r="A19" s="45" t="s">
        <v>144</v>
      </c>
      <c r="B19" s="52" t="s">
        <v>123</v>
      </c>
      <c r="C19" s="47">
        <f>C20</f>
        <v>1562.8999999999999</v>
      </c>
      <c r="D19" s="47">
        <f>D20</f>
        <v>1383.8000000000002</v>
      </c>
      <c r="E19" s="42">
        <f t="shared" si="4"/>
        <v>88.54053362339242</v>
      </c>
    </row>
    <row r="20" spans="1:9">
      <c r="A20" s="53" t="s">
        <v>145</v>
      </c>
      <c r="B20" s="54" t="s">
        <v>124</v>
      </c>
      <c r="C20" s="50">
        <f>C21</f>
        <v>1562.8999999999999</v>
      </c>
      <c r="D20" s="50">
        <f>D21</f>
        <v>1383.8000000000002</v>
      </c>
      <c r="E20" s="42">
        <f t="shared" si="4"/>
        <v>88.54053362339242</v>
      </c>
    </row>
    <row r="21" spans="1:9" ht="31.5">
      <c r="A21" s="55" t="s">
        <v>146</v>
      </c>
      <c r="B21" s="56" t="s">
        <v>172</v>
      </c>
      <c r="C21" s="50">
        <f>'Прил 2'!J7-'Прил 5'!C14</f>
        <v>1562.8999999999999</v>
      </c>
      <c r="D21" s="50">
        <f>'Прил 2'!K7-'Прил 5'!D14</f>
        <v>1383.8000000000002</v>
      </c>
      <c r="E21" s="42">
        <f t="shared" si="4"/>
        <v>88.54053362339242</v>
      </c>
      <c r="G21" s="57"/>
      <c r="H21" s="57"/>
      <c r="I21" s="57"/>
    </row>
    <row r="24" spans="1:9" ht="28.15" customHeight="1"/>
    <row r="27" spans="1:9">
      <c r="C27" s="57"/>
      <c r="D27" s="57"/>
      <c r="E27" s="57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13</vt:i4>
      </vt:variant>
    </vt:vector>
  </HeadingPairs>
  <TitlesOfParts>
    <vt:vector size="18" baseType="lpstr">
      <vt:lpstr>Прил 1</vt:lpstr>
      <vt:lpstr>Прил 2</vt:lpstr>
      <vt:lpstr>Прил 3</vt:lpstr>
      <vt:lpstr>Прил 4</vt:lpstr>
      <vt:lpstr>Прил 5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2023-03-22T08:28:52Z</dcterms:modified>
</cp:coreProperties>
</file>